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 saveExternalLinkValues="0" codeName="ThisWorkbook"/>
  <bookViews>
    <workbookView xWindow="0" yWindow="0" windowWidth="24000" windowHeight="6945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A'!$C$85</definedName>
  </definedNames>
  <calcPr calcId="162913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8" i="1" s="1"/>
  <c r="C16" i="1"/>
  <c r="C17" i="1"/>
  <c r="D18" i="1"/>
  <c r="E18" i="1"/>
  <c r="C22" i="1"/>
  <c r="C29" i="1" s="1"/>
  <c r="C23" i="1"/>
  <c r="C24" i="1"/>
  <c r="C25" i="1"/>
  <c r="C26" i="1"/>
  <c r="C27" i="1"/>
  <c r="C28" i="1"/>
  <c r="D29" i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D45" i="1"/>
  <c r="D47" i="1" s="1"/>
  <c r="D55" i="1" s="1"/>
  <c r="E45" i="1"/>
  <c r="E47" i="1"/>
  <c r="C53" i="1"/>
  <c r="E55" i="1"/>
  <c r="E56" i="1" s="1"/>
  <c r="C61" i="1"/>
  <c r="C62" i="1"/>
  <c r="C63" i="1"/>
  <c r="C64" i="1"/>
  <c r="C65" i="1"/>
  <c r="D66" i="1"/>
  <c r="D67" i="1" s="1"/>
  <c r="E66" i="1"/>
  <c r="F66" i="1"/>
  <c r="E67" i="1"/>
  <c r="E85" i="1" s="1"/>
  <c r="C71" i="1"/>
  <c r="C72" i="1"/>
  <c r="C73" i="1"/>
  <c r="C74" i="1"/>
  <c r="C75" i="1"/>
  <c r="C76" i="1"/>
  <c r="C77" i="1"/>
  <c r="D78" i="1"/>
  <c r="D84" i="1" s="1"/>
  <c r="E78" i="1"/>
  <c r="F78" i="1"/>
  <c r="E79" i="1"/>
  <c r="C81" i="1"/>
  <c r="C82" i="1" s="1"/>
  <c r="D82" i="1"/>
  <c r="E82" i="1"/>
  <c r="E84" i="1"/>
  <c r="E87" i="1"/>
  <c r="C92" i="1"/>
  <c r="C93" i="1" s="1"/>
  <c r="C95" i="1" s="1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K24" i="9"/>
  <c r="L24" i="9"/>
  <c r="M24" i="9"/>
  <c r="N24" i="9"/>
  <c r="O24" i="9"/>
  <c r="P24" i="9"/>
  <c r="Q24" i="9"/>
  <c r="R24" i="9"/>
  <c r="S24" i="9"/>
  <c r="T24" i="9"/>
  <c r="U24" i="9"/>
  <c r="V24" i="9"/>
  <c r="I8" i="10"/>
  <c r="Q8" i="10"/>
  <c r="T8" i="10"/>
  <c r="I9" i="10"/>
  <c r="Q9" i="10"/>
  <c r="T9" i="10"/>
  <c r="I10" i="10"/>
  <c r="Q10" i="10"/>
  <c r="T10" i="10"/>
  <c r="I11" i="10"/>
  <c r="Q11" i="10"/>
  <c r="T11" i="10"/>
  <c r="I12" i="10"/>
  <c r="Q12" i="10"/>
  <c r="T12" i="10"/>
  <c r="I13" i="10"/>
  <c r="Q13" i="10"/>
  <c r="T13" i="10"/>
  <c r="I14" i="10"/>
  <c r="Q14" i="10"/>
  <c r="T14" i="10"/>
  <c r="I15" i="10"/>
  <c r="Q15" i="10"/>
  <c r="T15" i="10"/>
  <c r="I16" i="10"/>
  <c r="Q16" i="10"/>
  <c r="T16" i="10"/>
  <c r="I17" i="10"/>
  <c r="Q17" i="10"/>
  <c r="T17" i="10"/>
  <c r="I18" i="10"/>
  <c r="Q18" i="10"/>
  <c r="T18" i="10"/>
  <c r="I19" i="10"/>
  <c r="Q19" i="10"/>
  <c r="T19" i="10"/>
  <c r="I20" i="10"/>
  <c r="Q20" i="10"/>
  <c r="T20" i="10"/>
  <c r="I21" i="10"/>
  <c r="Q21" i="10"/>
  <c r="T21" i="10"/>
  <c r="I22" i="10"/>
  <c r="Q22" i="10"/>
  <c r="T22" i="10"/>
  <c r="I23" i="10"/>
  <c r="Q23" i="10"/>
  <c r="T23" i="10"/>
  <c r="D24" i="10"/>
  <c r="E24" i="10"/>
  <c r="F24" i="10"/>
  <c r="G24" i="10"/>
  <c r="H24" i="10"/>
  <c r="J24" i="10"/>
  <c r="K24" i="10"/>
  <c r="L24" i="10"/>
  <c r="M24" i="10"/>
  <c r="N24" i="10"/>
  <c r="O24" i="10"/>
  <c r="P24" i="10"/>
  <c r="R24" i="10"/>
  <c r="S24" i="10"/>
  <c r="T24" i="10"/>
  <c r="W24" i="10"/>
  <c r="X24" i="10"/>
  <c r="J8" i="11"/>
  <c r="N8" i="11"/>
  <c r="V8" i="11"/>
  <c r="J9" i="11"/>
  <c r="N9" i="11"/>
  <c r="V9" i="11"/>
  <c r="J10" i="11"/>
  <c r="N10" i="11"/>
  <c r="V10" i="11"/>
  <c r="J11" i="11"/>
  <c r="N11" i="11"/>
  <c r="V11" i="11"/>
  <c r="J12" i="11"/>
  <c r="N12" i="11"/>
  <c r="V12" i="11"/>
  <c r="J13" i="11"/>
  <c r="N13" i="11"/>
  <c r="V13" i="11"/>
  <c r="J14" i="11"/>
  <c r="N14" i="11"/>
  <c r="V14" i="11"/>
  <c r="J15" i="11"/>
  <c r="N15" i="11"/>
  <c r="V15" i="11"/>
  <c r="J16" i="11"/>
  <c r="N16" i="11"/>
  <c r="V16" i="11"/>
  <c r="J17" i="11"/>
  <c r="N17" i="11"/>
  <c r="V17" i="11"/>
  <c r="J18" i="11"/>
  <c r="N18" i="11"/>
  <c r="V18" i="11"/>
  <c r="J19" i="11"/>
  <c r="N19" i="11"/>
  <c r="V19" i="11"/>
  <c r="J20" i="11"/>
  <c r="N20" i="11"/>
  <c r="V20" i="11"/>
  <c r="J21" i="11"/>
  <c r="N21" i="11"/>
  <c r="V21" i="11"/>
  <c r="J22" i="11"/>
  <c r="N22" i="11"/>
  <c r="V22" i="11"/>
  <c r="J23" i="11"/>
  <c r="N23" i="11"/>
  <c r="V23" i="11"/>
  <c r="F24" i="11"/>
  <c r="G24" i="11"/>
  <c r="G31" i="11" s="1"/>
  <c r="H24" i="11"/>
  <c r="I24" i="11"/>
  <c r="I31" i="11" s="1"/>
  <c r="K24" i="11"/>
  <c r="L24" i="11"/>
  <c r="L31" i="11" s="1"/>
  <c r="M24" i="11"/>
  <c r="O24" i="11"/>
  <c r="P24" i="11"/>
  <c r="Q24" i="11"/>
  <c r="R24" i="11"/>
  <c r="S24" i="11"/>
  <c r="T24" i="11"/>
  <c r="U24" i="11"/>
  <c r="W24" i="11"/>
  <c r="X24" i="11"/>
  <c r="Y24" i="11"/>
  <c r="J29" i="11"/>
  <c r="N29" i="11"/>
  <c r="F31" i="11"/>
  <c r="H31" i="11"/>
  <c r="K31" i="11"/>
  <c r="M31" i="11"/>
  <c r="D24" i="12"/>
  <c r="E24" i="12"/>
  <c r="F24" i="12"/>
  <c r="H24" i="12"/>
  <c r="J24" i="12"/>
  <c r="V24" i="11" l="1"/>
  <c r="J24" i="11"/>
  <c r="J31" i="11" s="1"/>
  <c r="N24" i="11"/>
  <c r="N31" i="11" s="1"/>
  <c r="Q24" i="10"/>
  <c r="I24" i="10"/>
  <c r="W24" i="9"/>
  <c r="D79" i="1"/>
  <c r="D85" i="1" s="1"/>
  <c r="C78" i="1"/>
  <c r="C79" i="1" s="1"/>
  <c r="C66" i="1"/>
  <c r="C84" i="1" s="1"/>
  <c r="C87" i="1" s="1"/>
  <c r="C88" i="1" s="1"/>
  <c r="C45" i="1"/>
  <c r="C47" i="1" s="1"/>
  <c r="C55" i="1" s="1"/>
  <c r="D56" i="1"/>
  <c r="D87" i="1"/>
  <c r="C67" i="1"/>
  <c r="C85" i="1" s="1"/>
  <c r="C56" i="1"/>
</calcChain>
</file>

<file path=xl/sharedStrings.xml><?xml version="1.0" encoding="utf-8"?>
<sst xmlns="http://schemas.openxmlformats.org/spreadsheetml/2006/main" count="523" uniqueCount="253">
  <si>
    <t>Part A - District-Level Information</t>
  </si>
  <si>
    <t>School District Name</t>
  </si>
  <si>
    <t>Albany</t>
  </si>
  <si>
    <t>BEDS Code</t>
  </si>
  <si>
    <t>010100</t>
  </si>
  <si>
    <t>School Year</t>
  </si>
  <si>
    <t>2019-20</t>
  </si>
  <si>
    <t>I) Contact Information</t>
  </si>
  <si>
    <t>Mailing Address</t>
  </si>
  <si>
    <t>Contact First &amp; Last Name</t>
  </si>
  <si>
    <t>Kimberly  Rohring</t>
  </si>
  <si>
    <t>Street Address Line 1</t>
  </si>
  <si>
    <t>1 Academy Park</t>
  </si>
  <si>
    <t>Title of Contact</t>
  </si>
  <si>
    <t>Deputy Superintendent Business/Finance</t>
  </si>
  <si>
    <t>Street Address Line 2</t>
  </si>
  <si>
    <t>Email Address</t>
  </si>
  <si>
    <t>krohring@albany.k12.ny.us</t>
  </si>
  <si>
    <t>City</t>
  </si>
  <si>
    <t>Phone Number</t>
  </si>
  <si>
    <t>5184756020</t>
  </si>
  <si>
    <t>Zip Code</t>
  </si>
  <si>
    <t>12207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</si>
  <si>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</si>
  <si>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</si>
  <si>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</si>
  <si>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</si>
  <si>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</si>
  <si>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</si>
  <si>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</si>
  <si>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</si>
  <si>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</si>
  <si>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</si>
  <si>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</si>
  <si>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</si>
  <si>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</si>
  <si>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</si>
  <si>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</si>
  <si>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</si>
  <si>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</si>
  <si>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</si>
  <si>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</si>
  <si>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</si>
  <si>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</si>
  <si>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</si>
  <si>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</si>
  <si>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</si>
  <si>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</si>
  <si>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</si>
  <si>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</si>
  <si>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</si>
  <si>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</si>
  <si>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</si>
  <si>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</si>
  <si>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</si>
  <si>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</si>
  <si>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Total Tuition/Payments to Non-District Schools Exclusions</t>
  </si>
  <si>
    <t>Total Exclusions</t>
  </si>
  <si>
    <t>D) Projected 2019-20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</si>
  <si>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</si>
  <si>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</si>
  <si>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</si>
  <si>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</si>
  <si>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</si>
  <si>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</si>
  <si>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</si>
  <si>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</si>
  <si>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A) General Support Costs</t>
  </si>
  <si>
    <t>(FTE Basis)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</si>
  <si>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</si>
  <si>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</si>
  <si>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</si>
  <si>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</si>
  <si>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</si>
  <si>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</si>
  <si>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</si>
  <si>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</si>
  <si>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</si>
  <si>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</si>
  <si>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</si>
  <si>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</si>
  <si>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</si>
  <si>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</si>
  <si>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</si>
  <si>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</si>
  <si>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</si>
  <si>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</si>
  <si>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</si>
  <si>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</si>
  <si>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</si>
  <si>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</si>
  <si>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</si>
  <si>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</si>
  <si>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</si>
  <si>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</si>
  <si>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</si>
  <si>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</si>
  <si>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</si>
  <si>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 (excl. Pre-K)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</si>
  <si>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</si>
  <si>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</si>
  <si>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</si>
  <si>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</si>
  <si>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</si>
  <si>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</si>
  <si>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</si>
  <si>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</si>
  <si>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</si>
  <si>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</si>
  <si>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</si>
  <si>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</si>
  <si>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</si>
  <si>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</si>
  <si>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</si>
  <si>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</si>
  <si>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</si>
  <si>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</si>
  <si>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</si>
  <si>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</si>
  <si>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</si>
  <si>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</si>
  <si>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</si>
  <si>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</si>
  <si>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010100010014</t>
  </si>
  <si>
    <t>MONTESSORI MAGNET SCHOOL</t>
  </si>
  <si>
    <t>Elementary School</t>
  </si>
  <si>
    <t>Other</t>
  </si>
  <si>
    <t>5</t>
  </si>
  <si>
    <t>Yes</t>
  </si>
  <si>
    <t>No</t>
  </si>
  <si>
    <t>010100010016</t>
  </si>
  <si>
    <t>PINE HILLS ELEMENTARY SCHOOL</t>
  </si>
  <si>
    <t>010100010018</t>
  </si>
  <si>
    <t>DELAWARE COMMUNITY SCHOOL</t>
  </si>
  <si>
    <t>010100010019</t>
  </si>
  <si>
    <t>NEW SCOTLAND ELEMENTARY SCHOOL</t>
  </si>
  <si>
    <t>010100010023</t>
  </si>
  <si>
    <t>ALBANY SCHOOL OF HUMANITIES</t>
  </si>
  <si>
    <t>6</t>
  </si>
  <si>
    <t>010100010027</t>
  </si>
  <si>
    <t>EAGLE POINT ELEMENTARY SCHOOL</t>
  </si>
  <si>
    <t>010100010028</t>
  </si>
  <si>
    <t>THOMAS S O'BRIEN ACADEMY OF SCIENCE &amp; TECHNOLOGY</t>
  </si>
  <si>
    <t>010100010029</t>
  </si>
  <si>
    <t>GIFFEN MEMORIAL ELEMENTARY SCHOOL</t>
  </si>
  <si>
    <t>010100010030</t>
  </si>
  <si>
    <t>WILLIAM S HACKETT MIDDLE SCHOOL</t>
  </si>
  <si>
    <t>Middle/Junior High School</t>
  </si>
  <si>
    <t>8</t>
  </si>
  <si>
    <t>010100010034</t>
  </si>
  <si>
    <t>ALBANY HIGH SCHOOL</t>
  </si>
  <si>
    <t>Senior High School</t>
  </si>
  <si>
    <t>9</t>
  </si>
  <si>
    <t>12</t>
  </si>
  <si>
    <t>010100010039</t>
  </si>
  <si>
    <t>ARBOR HILL ELEMENTARY SCHOOL</t>
  </si>
  <si>
    <t>010100010043</t>
  </si>
  <si>
    <t>PHILIP J SCHUYLER ACHIEVEMENT ACADEMY</t>
  </si>
  <si>
    <t>010100010044</t>
  </si>
  <si>
    <t>SHERIDAN PREPARATORY ACADEMY</t>
  </si>
  <si>
    <t>010100010045</t>
  </si>
  <si>
    <t>STEPHEN AND HARRIET MYERS MIDDLE SCHOOL</t>
  </si>
  <si>
    <t>010100010050</t>
  </si>
  <si>
    <t>EDMUND J O'NEAL MIDDLE SCHOOL OF EXCELLENCE</t>
  </si>
  <si>
    <t>010100010051</t>
  </si>
  <si>
    <t>NORTH ALBANY MIDDLE SCHOOL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</si>
  <si>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</si>
  <si>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</si>
  <si>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</si>
  <si>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</si>
  <si>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</si>
  <si>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</si>
  <si>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</si>
  <si>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</si>
  <si>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</si>
  <si>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</si>
  <si>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</si>
  <si>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</si>
  <si>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</si>
  <si>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</si>
  <si>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</si>
  <si>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</si>
  <si>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</si>
  <si>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</si>
  <si>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Pre-K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</si>
  <si>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</si>
  <si>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</si>
  <si>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</si>
  <si>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</si>
  <si>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</si>
  <si>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</si>
  <si>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</si>
  <si>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</si>
  <si>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</si>
  <si>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</si>
  <si>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</si>
  <si>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</si>
  <si>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</si>
  <si>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</si>
  <si>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</si>
  <si>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</si>
  <si>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</si>
  <si>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</si>
  <si>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</si>
  <si>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</si>
  <si>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</si>
  <si>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</si>
  <si>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</si>
  <si>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</si>
  <si>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</si>
  <si>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</si>
  <si>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</si>
  <si>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</si>
  <si>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Grants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</si>
  <si>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</si>
  <si>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</si>
  <si>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</si>
  <si>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</si>
  <si>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</si>
  <si>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</si>
  <si>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</si>
  <si>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</si>
  <si>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</si>
  <si>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</si>
  <si>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</si>
  <si>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</si>
  <si>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</si>
  <si>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</si>
  <si>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</si>
  <si>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</si>
  <si>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</si>
  <si>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</si>
  <si>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</si>
  <si>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</si>
  <si>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</si>
  <si>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</si>
  <si>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</si>
  <si>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</si>
  <si>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</si>
  <si>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</si>
  <si>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</si>
  <si>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</si>
  <si>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</si>
  <si>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</si>
  <si>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K</t>
  </si>
  <si>
    <t>Junior-Senior High School</t>
  </si>
  <si>
    <t>2017-18</t>
  </si>
  <si>
    <t>K-12 School</t>
  </si>
  <si>
    <t>2018-19</t>
  </si>
  <si>
    <t>Pre-K Only</t>
  </si>
  <si>
    <t>K-8 School</t>
  </si>
  <si>
    <t>NYC - District 75</t>
  </si>
  <si>
    <t>NYC - YABC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</si>
</sst>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4" fillId="0" borderId="21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3" borderId="17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7" xfId="0" quotePrefix="1" applyNumberFormat="1" applyFont="1" applyFill="1" applyBorder="1" applyAlignment="1" applyProtection="1">
      <alignment horizontal="left"/>
      <protection locked="0"/>
    </xf>
    <xf numFmtId="49" fontId="3" fillId="0" borderId="16" xfId="0" quotePrefix="1" applyNumberFormat="1" applyFont="1" applyFill="1" applyBorder="1" applyAlignment="1" applyProtection="1">
      <alignment horizontal="left"/>
      <protection locked="0"/>
    </xf>
    <xf numFmtId="5" fontId="3" fillId="0" borderId="17" xfId="0" applyNumberFormat="1" applyFont="1" applyFill="1" applyBorder="1" applyAlignment="1" applyProtection="1">
      <alignment horizontal="left"/>
      <protection locked="0"/>
    </xf>
    <xf numFmtId="5" fontId="3" fillId="0" borderId="16" xfId="0" quotePrefix="1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168" fontId="4" fillId="0" borderId="0" xfId="0" applyNumberFormat="1" applyFont="1"/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1" xfId="0" applyNumberFormat="1" applyFont="1" applyFill="1" applyBorder="1" applyAlignment="1" applyProtection="1">
      <alignment horizontal="right" wrapText="1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49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5"/>
  <sheetViews>
    <sheetView showGridLines="0" tabSelected="1" workbookViewId="0">
      <selection activeCell="B1" sqref="B1"/>
    </sheetView>
  </sheetViews>
  <sheetFormatPr defaultColWidth="9.140625" defaultRowHeight="16.5" x14ac:dyDescent="0.3"/>
  <cols>
    <col min="1" max="1" width="3" style="25" customWidth="1"/>
    <col min="2" max="2" width="62.85546875" bestFit="1" customWidth="1"/>
    <col min="3" max="5" width="15.42578125" style="25" bestFit="1" customWidth="1"/>
    <col min="6" max="6" width="12.5703125" style="25" customWidth="1"/>
    <col min="7" max="8" width="15.42578125" style="25" customWidth="1"/>
    <col min="9" max="9" width="9.140625" style="25" customWidth="1"/>
    <col min="10" max="16384" width="9.140625" style="25"/>
  </cols>
  <sheetData>
    <row r="1" spans="1:8" customFormat="1" ht="18" customHeight="1" x14ac:dyDescent="0.35">
      <c r="A1" s="45"/>
      <c r="B1" s="24" t="s">
        <v>0</v>
      </c>
      <c r="F1" s="47" t="s">
        <v>1</v>
      </c>
      <c r="G1" s="21" t="s">
        <v>2</v>
      </c>
      <c r="H1" s="20"/>
    </row>
    <row r="2" spans="1:8" x14ac:dyDescent="0.3">
      <c r="A2" s="26"/>
      <c r="F2" s="47" t="s">
        <v>3</v>
      </c>
      <c r="G2" s="19" t="s">
        <v>4</v>
      </c>
      <c r="H2" s="18"/>
    </row>
    <row r="3" spans="1:8" x14ac:dyDescent="0.3">
      <c r="A3" s="26"/>
      <c r="F3" s="47" t="s">
        <v>5</v>
      </c>
      <c r="G3" s="19" t="s">
        <v>6</v>
      </c>
      <c r="H3" s="18"/>
    </row>
    <row r="4" spans="1:8" x14ac:dyDescent="0.3">
      <c r="A4" s="26"/>
      <c r="B4" s="27" t="s">
        <v>7</v>
      </c>
      <c r="F4" s="47"/>
      <c r="G4" s="78"/>
      <c r="H4" s="78"/>
    </row>
    <row r="5" spans="1:8" x14ac:dyDescent="0.3">
      <c r="B5" s="48"/>
      <c r="C5" s="49"/>
      <c r="D5" s="50"/>
      <c r="E5" s="51" t="s">
        <v>8</v>
      </c>
      <c r="F5" s="50"/>
      <c r="G5" s="50"/>
      <c r="H5" s="52"/>
    </row>
    <row r="6" spans="1:8" x14ac:dyDescent="0.3">
      <c r="B6" s="53" t="s">
        <v>9</v>
      </c>
      <c r="C6" s="19" t="s">
        <v>10</v>
      </c>
      <c r="D6" s="17"/>
      <c r="E6" s="110" t="s">
        <v>11</v>
      </c>
      <c r="F6" s="26"/>
      <c r="G6" s="19" t="s">
        <v>12</v>
      </c>
      <c r="H6" s="17"/>
    </row>
    <row r="7" spans="1:8" x14ac:dyDescent="0.3">
      <c r="B7" s="53" t="s">
        <v>13</v>
      </c>
      <c r="C7" s="19" t="s">
        <v>14</v>
      </c>
      <c r="D7" s="17"/>
      <c r="E7" s="110" t="s">
        <v>15</v>
      </c>
      <c r="F7" s="26"/>
      <c r="G7" s="19"/>
      <c r="H7" s="17"/>
    </row>
    <row r="8" spans="1:8" x14ac:dyDescent="0.3">
      <c r="B8" s="53" t="s">
        <v>16</v>
      </c>
      <c r="C8" s="19" t="s">
        <v>17</v>
      </c>
      <c r="D8" s="17"/>
      <c r="E8" s="110" t="s">
        <v>18</v>
      </c>
      <c r="F8" s="26"/>
      <c r="G8" s="19" t="s">
        <v>2</v>
      </c>
      <c r="H8" s="17"/>
    </row>
    <row r="9" spans="1:8" x14ac:dyDescent="0.3">
      <c r="B9" s="55" t="s">
        <v>19</v>
      </c>
      <c r="C9" s="19" t="s">
        <v>20</v>
      </c>
      <c r="D9" s="17"/>
      <c r="E9" s="77" t="s">
        <v>21</v>
      </c>
      <c r="F9" s="56"/>
      <c r="G9" s="19" t="s">
        <v>22</v>
      </c>
      <c r="H9" s="17"/>
    </row>
    <row r="10" spans="1:8" x14ac:dyDescent="0.3">
      <c r="B10" s="26"/>
      <c r="C10" s="46"/>
      <c r="D10" s="26"/>
      <c r="E10" s="26"/>
      <c r="F10" s="26"/>
      <c r="G10" s="26"/>
      <c r="H10" s="26"/>
    </row>
    <row r="11" spans="1:8" x14ac:dyDescent="0.3">
      <c r="B11" s="27" t="s">
        <v>23</v>
      </c>
    </row>
    <row r="12" spans="1:8" x14ac:dyDescent="0.3">
      <c r="B12" s="58"/>
      <c r="C12" s="69"/>
      <c r="D12" s="23" t="s">
        <v>24</v>
      </c>
      <c r="E12" s="22"/>
      <c r="F12" s="50"/>
      <c r="G12" s="50"/>
      <c r="H12" s="52"/>
    </row>
    <row r="13" spans="1:8" x14ac:dyDescent="0.3">
      <c r="B13" s="59" t="s">
        <v>25</v>
      </c>
      <c r="C13" s="65" t="s">
        <v>26</v>
      </c>
      <c r="D13" s="60" t="s">
        <v>27</v>
      </c>
      <c r="E13" s="60" t="s">
        <v>28</v>
      </c>
      <c r="F13" s="26"/>
      <c r="G13" s="26"/>
      <c r="H13" s="54"/>
    </row>
    <row r="14" spans="1:8" x14ac:dyDescent="0.3">
      <c r="B14" s="66" t="s">
        <v>29</v>
      </c>
      <c r="C14" s="33">
        <f>SUM(D14:E14)</f>
        <v>243207994</v>
      </c>
      <c r="D14" s="33">
        <v>243207994</v>
      </c>
      <c r="E14" s="33">
        <v>0</v>
      </c>
      <c r="F14" s="26"/>
      <c r="G14" s="26"/>
      <c r="H14" s="54"/>
    </row>
    <row r="15" spans="1:8" x14ac:dyDescent="0.3">
      <c r="B15" s="66" t="s">
        <v>30</v>
      </c>
      <c r="C15" s="33">
        <f>SUM(D15:E15)</f>
        <v>20787367</v>
      </c>
      <c r="D15" s="33">
        <v>10965681</v>
      </c>
      <c r="E15" s="33">
        <v>9821686</v>
      </c>
      <c r="F15" s="26"/>
      <c r="G15" s="26"/>
      <c r="H15" s="54"/>
    </row>
    <row r="16" spans="1:8" x14ac:dyDescent="0.3">
      <c r="B16" s="66" t="s">
        <v>31</v>
      </c>
      <c r="C16" s="33">
        <f>SUM(D16:E16)</f>
        <v>5075757</v>
      </c>
      <c r="D16" s="33">
        <v>0</v>
      </c>
      <c r="E16" s="33">
        <v>5075757</v>
      </c>
      <c r="F16" s="26"/>
      <c r="G16" s="26"/>
      <c r="H16" s="54"/>
    </row>
    <row r="17" spans="2:8" x14ac:dyDescent="0.3">
      <c r="B17" s="66" t="s">
        <v>32</v>
      </c>
      <c r="C17" s="33">
        <f>SUM(D17:E17)</f>
        <v>17147152</v>
      </c>
      <c r="D17" s="33">
        <v>17147152</v>
      </c>
      <c r="E17" s="33">
        <v>0</v>
      </c>
      <c r="F17" s="26"/>
      <c r="G17" s="26"/>
      <c r="H17" s="54"/>
    </row>
    <row r="18" spans="2:8" x14ac:dyDescent="0.3">
      <c r="B18" s="61" t="s">
        <v>33</v>
      </c>
      <c r="C18" s="111">
        <f>SUM(C14:C17)</f>
        <v>286218270</v>
      </c>
      <c r="D18" s="111">
        <f>SUM(D14:D17)</f>
        <v>271320827</v>
      </c>
      <c r="E18" s="111">
        <f>SUM(E14:E17)</f>
        <v>14897443</v>
      </c>
      <c r="F18" s="26"/>
      <c r="G18" s="26"/>
      <c r="H18" s="54"/>
    </row>
    <row r="19" spans="2:8" x14ac:dyDescent="0.3">
      <c r="B19" s="53"/>
      <c r="C19" s="46"/>
      <c r="D19" s="26"/>
      <c r="E19" s="26"/>
      <c r="F19" s="26"/>
      <c r="G19" s="26"/>
      <c r="H19" s="54"/>
    </row>
    <row r="20" spans="2:8" x14ac:dyDescent="0.3">
      <c r="B20" s="53"/>
      <c r="C20" s="46"/>
      <c r="D20" s="23" t="s">
        <v>24</v>
      </c>
      <c r="E20" s="22"/>
      <c r="F20" s="26"/>
      <c r="G20" s="26"/>
      <c r="H20" s="54"/>
    </row>
    <row r="21" spans="2:8" x14ac:dyDescent="0.3">
      <c r="B21" s="59" t="s">
        <v>34</v>
      </c>
      <c r="C21" s="64" t="s">
        <v>26</v>
      </c>
      <c r="D21" s="60" t="s">
        <v>27</v>
      </c>
      <c r="E21" s="60" t="s">
        <v>28</v>
      </c>
      <c r="F21" s="26"/>
      <c r="G21" s="26"/>
      <c r="H21" s="54"/>
    </row>
    <row r="22" spans="2:8" x14ac:dyDescent="0.3">
      <c r="B22" s="66" t="s">
        <v>35</v>
      </c>
      <c r="C22" s="33">
        <f t="shared" ref="C22:C28" si="0">SUM(D22:E22)</f>
        <v>495000</v>
      </c>
      <c r="D22" s="33">
        <v>495000</v>
      </c>
      <c r="E22" s="33">
        <v>0</v>
      </c>
      <c r="F22" s="26"/>
      <c r="G22" s="26"/>
      <c r="H22" s="54"/>
    </row>
    <row r="23" spans="2:8" x14ac:dyDescent="0.3">
      <c r="B23" s="66" t="s">
        <v>36</v>
      </c>
      <c r="C23" s="33">
        <f t="shared" si="0"/>
        <v>17147152</v>
      </c>
      <c r="D23" s="33">
        <v>17147152</v>
      </c>
      <c r="E23" s="33">
        <v>0</v>
      </c>
      <c r="F23" s="26"/>
      <c r="G23" s="26"/>
      <c r="H23" s="54"/>
    </row>
    <row r="24" spans="2:8" x14ac:dyDescent="0.3">
      <c r="B24" s="66" t="s">
        <v>37</v>
      </c>
      <c r="C24" s="33">
        <f t="shared" si="0"/>
        <v>5075757</v>
      </c>
      <c r="D24" s="33">
        <v>0</v>
      </c>
      <c r="E24" s="33">
        <v>5075757</v>
      </c>
      <c r="F24" s="26"/>
      <c r="G24" s="26"/>
      <c r="H24" s="54"/>
    </row>
    <row r="25" spans="2:8" x14ac:dyDescent="0.3">
      <c r="B25" s="66" t="s">
        <v>38</v>
      </c>
      <c r="C25" s="33">
        <f t="shared" si="0"/>
        <v>0</v>
      </c>
      <c r="D25" s="33">
        <v>0</v>
      </c>
      <c r="E25" s="33">
        <v>0</v>
      </c>
      <c r="F25" s="26"/>
      <c r="G25" s="26"/>
      <c r="H25" s="54"/>
    </row>
    <row r="26" spans="2:8" x14ac:dyDescent="0.3">
      <c r="B26" s="66" t="s">
        <v>39</v>
      </c>
      <c r="C26" s="33">
        <f t="shared" si="0"/>
        <v>35200</v>
      </c>
      <c r="D26" s="33">
        <v>35200</v>
      </c>
      <c r="E26" s="33">
        <v>0</v>
      </c>
      <c r="F26" s="26"/>
      <c r="G26" s="26"/>
      <c r="H26" s="54"/>
    </row>
    <row r="27" spans="2:8" x14ac:dyDescent="0.3">
      <c r="B27" s="66" t="s">
        <v>40</v>
      </c>
      <c r="C27" s="33">
        <f t="shared" si="0"/>
        <v>10384953</v>
      </c>
      <c r="D27" s="33">
        <v>9802952</v>
      </c>
      <c r="E27" s="33">
        <v>582001</v>
      </c>
      <c r="F27" s="26"/>
      <c r="G27" s="26"/>
      <c r="H27" s="54"/>
    </row>
    <row r="28" spans="2:8" x14ac:dyDescent="0.3">
      <c r="B28" s="66" t="s">
        <v>41</v>
      </c>
      <c r="C28" s="33">
        <f t="shared" si="0"/>
        <v>80196</v>
      </c>
      <c r="D28" s="33">
        <v>80196</v>
      </c>
      <c r="E28" s="33">
        <v>0</v>
      </c>
      <c r="F28" s="26"/>
      <c r="G28" s="26"/>
      <c r="H28" s="54"/>
    </row>
    <row r="29" spans="2:8" x14ac:dyDescent="0.3">
      <c r="B29" s="61" t="s">
        <v>42</v>
      </c>
      <c r="C29" s="111">
        <f>SUM(C22:C28)</f>
        <v>33218258</v>
      </c>
      <c r="D29" s="111">
        <f>SUM(D22:D28)</f>
        <v>27560500</v>
      </c>
      <c r="E29" s="111">
        <f>SUM(E22:E28)</f>
        <v>5657758</v>
      </c>
      <c r="F29" s="26"/>
      <c r="G29" s="26"/>
      <c r="H29" s="54"/>
    </row>
    <row r="30" spans="2:8" x14ac:dyDescent="0.3">
      <c r="B30" s="53"/>
      <c r="C30" s="46"/>
      <c r="D30" s="26"/>
      <c r="E30" s="26"/>
      <c r="F30" s="26"/>
      <c r="G30" s="26"/>
      <c r="H30" s="54"/>
    </row>
    <row r="31" spans="2:8" x14ac:dyDescent="0.3">
      <c r="B31" s="53"/>
      <c r="C31" s="46"/>
      <c r="D31" s="23" t="s">
        <v>24</v>
      </c>
      <c r="E31" s="22"/>
      <c r="G31" s="78"/>
      <c r="H31" s="54"/>
    </row>
    <row r="32" spans="2:8" x14ac:dyDescent="0.3">
      <c r="B32" s="59" t="s">
        <v>43</v>
      </c>
      <c r="C32" s="64" t="s">
        <v>26</v>
      </c>
      <c r="D32" s="60" t="s">
        <v>27</v>
      </c>
      <c r="E32" s="60" t="s">
        <v>28</v>
      </c>
      <c r="F32" s="74" t="s">
        <v>44</v>
      </c>
      <c r="G32" s="78"/>
      <c r="H32" s="54"/>
    </row>
    <row r="33" spans="2:8" x14ac:dyDescent="0.3">
      <c r="B33" s="66" t="s">
        <v>45</v>
      </c>
      <c r="C33" s="33">
        <f t="shared" ref="C33:C44" si="1">SUM(D33:E33)</f>
        <v>35123970</v>
      </c>
      <c r="D33" s="33">
        <v>35123970</v>
      </c>
      <c r="E33" s="33">
        <v>0</v>
      </c>
      <c r="F33" s="30">
        <v>2170</v>
      </c>
      <c r="G33" s="78"/>
      <c r="H33" s="54"/>
    </row>
    <row r="34" spans="2:8" x14ac:dyDescent="0.3">
      <c r="B34" s="66" t="s">
        <v>46</v>
      </c>
      <c r="C34" s="33">
        <f t="shared" si="1"/>
        <v>490764</v>
      </c>
      <c r="D34" s="33">
        <v>490764</v>
      </c>
      <c r="E34" s="33">
        <v>0</v>
      </c>
      <c r="F34" s="30">
        <v>2170</v>
      </c>
      <c r="G34" s="78"/>
      <c r="H34" s="54"/>
    </row>
    <row r="35" spans="2:8" x14ac:dyDescent="0.3">
      <c r="B35" s="66" t="s">
        <v>47</v>
      </c>
      <c r="C35" s="33">
        <f t="shared" si="1"/>
        <v>310000</v>
      </c>
      <c r="D35" s="33">
        <v>250000</v>
      </c>
      <c r="E35" s="33">
        <v>60000</v>
      </c>
      <c r="F35" s="30">
        <v>19</v>
      </c>
      <c r="G35" s="78"/>
      <c r="H35" s="54"/>
    </row>
    <row r="36" spans="2:8" x14ac:dyDescent="0.3">
      <c r="B36" s="66" t="s">
        <v>48</v>
      </c>
      <c r="C36" s="33">
        <f t="shared" si="1"/>
        <v>3759000</v>
      </c>
      <c r="D36" s="33">
        <v>3759000</v>
      </c>
      <c r="E36" s="33">
        <v>0</v>
      </c>
      <c r="F36" s="30">
        <v>742</v>
      </c>
      <c r="G36" s="78"/>
      <c r="H36" s="54"/>
    </row>
    <row r="37" spans="2:8" x14ac:dyDescent="0.3">
      <c r="B37" s="66" t="s">
        <v>49</v>
      </c>
      <c r="C37" s="33">
        <f t="shared" si="1"/>
        <v>4852100</v>
      </c>
      <c r="D37" s="33">
        <v>4852100</v>
      </c>
      <c r="E37" s="33">
        <v>0</v>
      </c>
      <c r="F37" s="30">
        <v>63</v>
      </c>
      <c r="G37" s="78"/>
      <c r="H37" s="54"/>
    </row>
    <row r="38" spans="2:8" x14ac:dyDescent="0.3">
      <c r="B38" s="66" t="s">
        <v>50</v>
      </c>
      <c r="C38" s="33">
        <f t="shared" si="1"/>
        <v>6025000</v>
      </c>
      <c r="D38" s="33">
        <v>6025000</v>
      </c>
      <c r="E38" s="33">
        <v>0</v>
      </c>
      <c r="F38" s="30">
        <v>125</v>
      </c>
      <c r="G38" s="78"/>
      <c r="H38" s="54"/>
    </row>
    <row r="39" spans="2:8" x14ac:dyDescent="0.3">
      <c r="B39" s="66" t="s">
        <v>51</v>
      </c>
      <c r="C39" s="33">
        <f t="shared" si="1"/>
        <v>0</v>
      </c>
      <c r="D39" s="33">
        <v>0</v>
      </c>
      <c r="E39" s="33">
        <v>0</v>
      </c>
      <c r="F39" s="30">
        <v>0</v>
      </c>
      <c r="G39" s="78"/>
      <c r="H39" s="54"/>
    </row>
    <row r="40" spans="2:8" x14ac:dyDescent="0.3">
      <c r="B40" s="66" t="s">
        <v>52</v>
      </c>
      <c r="C40" s="33">
        <f t="shared" si="1"/>
        <v>1221292</v>
      </c>
      <c r="D40" s="33">
        <v>1135000</v>
      </c>
      <c r="E40" s="33">
        <v>86292</v>
      </c>
      <c r="F40" s="30">
        <v>220</v>
      </c>
      <c r="G40" s="78"/>
      <c r="H40" s="54"/>
    </row>
    <row r="41" spans="2:8" x14ac:dyDescent="0.3">
      <c r="B41" s="66" t="s">
        <v>53</v>
      </c>
      <c r="C41" s="33">
        <f t="shared" si="1"/>
        <v>1260000</v>
      </c>
      <c r="D41" s="33">
        <v>1260000</v>
      </c>
      <c r="E41" s="33">
        <v>0</v>
      </c>
      <c r="F41" s="30">
        <v>247</v>
      </c>
      <c r="G41" s="78"/>
      <c r="H41" s="54"/>
    </row>
    <row r="42" spans="2:8" x14ac:dyDescent="0.3">
      <c r="B42" s="66" t="s">
        <v>54</v>
      </c>
      <c r="C42" s="33">
        <f t="shared" si="1"/>
        <v>0</v>
      </c>
      <c r="D42" s="33">
        <v>0</v>
      </c>
      <c r="E42" s="33">
        <v>0</v>
      </c>
      <c r="F42" s="30">
        <v>0</v>
      </c>
      <c r="G42" s="78"/>
      <c r="H42" s="54"/>
    </row>
    <row r="43" spans="2:8" x14ac:dyDescent="0.3">
      <c r="B43" s="66" t="s">
        <v>55</v>
      </c>
      <c r="C43" s="33">
        <f t="shared" si="1"/>
        <v>1265293</v>
      </c>
      <c r="D43" s="33">
        <v>474785</v>
      </c>
      <c r="E43" s="33">
        <v>790508</v>
      </c>
      <c r="F43" s="30">
        <v>1987</v>
      </c>
      <c r="G43" s="78"/>
      <c r="H43" s="54"/>
    </row>
    <row r="44" spans="2:8" x14ac:dyDescent="0.3">
      <c r="B44" s="66" t="s">
        <v>41</v>
      </c>
      <c r="C44" s="33">
        <f t="shared" si="1"/>
        <v>144855</v>
      </c>
      <c r="D44" s="33">
        <v>144855</v>
      </c>
      <c r="E44" s="33">
        <v>0</v>
      </c>
      <c r="F44" s="26"/>
      <c r="G44" s="26"/>
      <c r="H44" s="54"/>
    </row>
    <row r="45" spans="2:8" x14ac:dyDescent="0.3">
      <c r="B45" s="61" t="s">
        <v>56</v>
      </c>
      <c r="C45" s="111">
        <f>SUM(C33:C44)</f>
        <v>54452274</v>
      </c>
      <c r="D45" s="111">
        <f>SUM(D33:D44)</f>
        <v>53515474</v>
      </c>
      <c r="E45" s="111">
        <f>SUM(E33:E44)</f>
        <v>936800</v>
      </c>
      <c r="F45" s="36"/>
      <c r="G45" s="78"/>
      <c r="H45" s="54"/>
    </row>
    <row r="46" spans="2:8" x14ac:dyDescent="0.3">
      <c r="B46" s="61"/>
      <c r="C46" s="112"/>
      <c r="D46" s="112"/>
      <c r="E46" s="112"/>
      <c r="F46" s="26"/>
      <c r="G46" s="26"/>
      <c r="H46" s="54"/>
    </row>
    <row r="47" spans="2:8" x14ac:dyDescent="0.3">
      <c r="B47" s="61" t="s">
        <v>57</v>
      </c>
      <c r="C47" s="111">
        <f>SUM(C29,C45)</f>
        <v>87670532</v>
      </c>
      <c r="D47" s="111">
        <f>SUM(D29,D45)</f>
        <v>81075974</v>
      </c>
      <c r="E47" s="111">
        <f>SUM(E29,E45)</f>
        <v>6594558</v>
      </c>
      <c r="F47" s="26"/>
      <c r="G47" s="26"/>
      <c r="H47" s="54"/>
    </row>
    <row r="48" spans="2:8" x14ac:dyDescent="0.3">
      <c r="B48" s="61"/>
      <c r="C48" s="111"/>
      <c r="D48" s="111"/>
      <c r="E48" s="111"/>
      <c r="F48" s="26"/>
      <c r="G48" s="26"/>
      <c r="H48" s="54"/>
    </row>
    <row r="49" spans="2:8" x14ac:dyDescent="0.3">
      <c r="B49" s="113" t="s">
        <v>58</v>
      </c>
      <c r="C49" s="111"/>
      <c r="D49" s="111"/>
      <c r="E49" s="111"/>
      <c r="F49" s="26"/>
      <c r="G49" s="26"/>
      <c r="H49" s="54"/>
    </row>
    <row r="50" spans="2:8" x14ac:dyDescent="0.3">
      <c r="B50" s="66" t="s">
        <v>59</v>
      </c>
      <c r="C50" s="30">
        <v>8871</v>
      </c>
      <c r="D50" s="111"/>
      <c r="E50" s="111"/>
      <c r="F50" s="26"/>
      <c r="G50" s="26"/>
      <c r="H50" s="54"/>
    </row>
    <row r="51" spans="2:8" x14ac:dyDescent="0.3">
      <c r="B51" s="66" t="s">
        <v>60</v>
      </c>
      <c r="C51" s="30">
        <v>54</v>
      </c>
      <c r="D51" s="111"/>
      <c r="E51" s="111"/>
      <c r="F51" s="26"/>
      <c r="G51" s="26"/>
      <c r="H51" s="54"/>
    </row>
    <row r="52" spans="2:8" x14ac:dyDescent="0.3">
      <c r="B52" s="66" t="s">
        <v>61</v>
      </c>
      <c r="C52" s="30">
        <v>30</v>
      </c>
      <c r="D52" s="111"/>
      <c r="E52" s="111"/>
      <c r="F52" s="26"/>
      <c r="G52" s="26"/>
      <c r="H52" s="54"/>
    </row>
    <row r="53" spans="2:8" x14ac:dyDescent="0.3">
      <c r="B53" s="66" t="s">
        <v>62</v>
      </c>
      <c r="C53" s="36">
        <f>SUM(C50:C52)</f>
        <v>8955</v>
      </c>
      <c r="D53" s="111"/>
      <c r="E53" s="111"/>
      <c r="F53" s="26"/>
      <c r="G53" s="26"/>
      <c r="H53" s="54"/>
    </row>
    <row r="54" spans="2:8" x14ac:dyDescent="0.3">
      <c r="B54" s="53"/>
      <c r="C54" s="46"/>
      <c r="D54" s="46"/>
      <c r="E54" s="46"/>
      <c r="F54" s="26"/>
      <c r="H54" s="54"/>
    </row>
    <row r="55" spans="2:8" x14ac:dyDescent="0.3">
      <c r="B55" s="61" t="s">
        <v>63</v>
      </c>
      <c r="C55" s="111">
        <f>C18-C47</f>
        <v>198547738</v>
      </c>
      <c r="D55" s="111">
        <f>D18-D47</f>
        <v>190244853</v>
      </c>
      <c r="E55" s="111">
        <f>E18-E47</f>
        <v>8302885</v>
      </c>
      <c r="F55" s="26"/>
      <c r="G55" s="26"/>
      <c r="H55" s="54"/>
    </row>
    <row r="56" spans="2:8" x14ac:dyDescent="0.3">
      <c r="B56" s="62" t="s">
        <v>64</v>
      </c>
      <c r="C56" s="63">
        <f>IFERROR(C55/$C$53,"")</f>
        <v>22171.718369625909</v>
      </c>
      <c r="D56" s="63">
        <f>IFERROR(SUM(D55)/SUM($C$53),"")</f>
        <v>21244.539698492463</v>
      </c>
      <c r="E56" s="63">
        <f>IFERROR(SUM(E55)/SUM($C$53),"")</f>
        <v>927.17867113344505</v>
      </c>
      <c r="F56" s="56"/>
      <c r="G56" s="56"/>
      <c r="H56" s="57"/>
    </row>
    <row r="57" spans="2:8" x14ac:dyDescent="0.3">
      <c r="C57" s="49"/>
      <c r="D57" s="49"/>
      <c r="E57" s="49"/>
      <c r="F57" s="50"/>
      <c r="G57" s="50"/>
      <c r="H57" s="50"/>
    </row>
    <row r="58" spans="2:8" x14ac:dyDescent="0.3">
      <c r="B58" s="27" t="s">
        <v>65</v>
      </c>
      <c r="C58" s="46"/>
      <c r="D58" s="46"/>
      <c r="E58" s="46"/>
      <c r="F58" s="26"/>
      <c r="G58" s="26"/>
      <c r="H58" s="56"/>
    </row>
    <row r="59" spans="2:8" x14ac:dyDescent="0.3">
      <c r="B59" s="58"/>
      <c r="C59" s="49"/>
      <c r="D59" s="23" t="s">
        <v>24</v>
      </c>
      <c r="E59" s="22"/>
      <c r="F59" s="72" t="s">
        <v>66</v>
      </c>
      <c r="G59" s="50"/>
      <c r="H59" s="52"/>
    </row>
    <row r="60" spans="2:8" x14ac:dyDescent="0.3">
      <c r="B60" s="59" t="s">
        <v>67</v>
      </c>
      <c r="C60" s="64" t="s">
        <v>26</v>
      </c>
      <c r="D60" s="60" t="s">
        <v>27</v>
      </c>
      <c r="E60" s="60" t="s">
        <v>28</v>
      </c>
      <c r="F60" s="76" t="s">
        <v>68</v>
      </c>
      <c r="G60" s="26"/>
      <c r="H60" s="54"/>
    </row>
    <row r="61" spans="2:8" x14ac:dyDescent="0.3">
      <c r="B61" s="66" t="s">
        <v>69</v>
      </c>
      <c r="C61" s="33">
        <f>SUM(D61:E61)</f>
        <v>129100</v>
      </c>
      <c r="D61" s="33">
        <v>129100</v>
      </c>
      <c r="E61" s="33">
        <v>0</v>
      </c>
      <c r="F61" s="86">
        <v>0</v>
      </c>
      <c r="G61" s="26"/>
      <c r="H61" s="54"/>
    </row>
    <row r="62" spans="2:8" x14ac:dyDescent="0.3">
      <c r="B62" s="66" t="s">
        <v>70</v>
      </c>
      <c r="C62" s="33">
        <f>SUM(D62:E62)</f>
        <v>2829924</v>
      </c>
      <c r="D62" s="33">
        <v>2829924</v>
      </c>
      <c r="E62" s="33">
        <v>0</v>
      </c>
      <c r="F62" s="86">
        <v>27</v>
      </c>
      <c r="G62" s="26"/>
      <c r="H62" s="54"/>
    </row>
    <row r="63" spans="2:8" x14ac:dyDescent="0.3">
      <c r="B63" s="66" t="s">
        <v>71</v>
      </c>
      <c r="C63" s="33">
        <f>SUM(D63:E63)</f>
        <v>10912542</v>
      </c>
      <c r="D63" s="33">
        <v>10912542</v>
      </c>
      <c r="E63" s="33">
        <v>0</v>
      </c>
      <c r="F63" s="86">
        <v>115</v>
      </c>
      <c r="G63" s="26"/>
      <c r="H63" s="54"/>
    </row>
    <row r="64" spans="2:8" x14ac:dyDescent="0.3">
      <c r="B64" s="66" t="s">
        <v>72</v>
      </c>
      <c r="C64" s="33">
        <f>SUM(D64:E64)</f>
        <v>2700544</v>
      </c>
      <c r="D64" s="33">
        <v>2700544</v>
      </c>
      <c r="E64" s="33">
        <v>0</v>
      </c>
      <c r="F64" s="86">
        <v>6</v>
      </c>
      <c r="G64" s="26"/>
      <c r="H64" s="54"/>
    </row>
    <row r="65" spans="2:8" x14ac:dyDescent="0.3">
      <c r="B65" s="66" t="s">
        <v>73</v>
      </c>
      <c r="C65" s="33">
        <f>SUM(D65:E65)</f>
        <v>2701712</v>
      </c>
      <c r="D65" s="33">
        <v>2701712</v>
      </c>
      <c r="E65" s="33">
        <v>0</v>
      </c>
      <c r="F65" s="114"/>
      <c r="G65" s="26"/>
      <c r="H65" s="54"/>
    </row>
    <row r="66" spans="2:8" x14ac:dyDescent="0.3">
      <c r="B66" s="67" t="s">
        <v>74</v>
      </c>
      <c r="C66" s="111">
        <f>SUM(C61:C65)</f>
        <v>19273822</v>
      </c>
      <c r="D66" s="111">
        <f>SUM(D61:D65)</f>
        <v>19273822</v>
      </c>
      <c r="E66" s="111">
        <f>SUM(E61:E65)</f>
        <v>0</v>
      </c>
      <c r="F66" s="115">
        <f>SUM(F61:F64)</f>
        <v>148</v>
      </c>
      <c r="G66" s="26"/>
      <c r="H66" s="54"/>
    </row>
    <row r="67" spans="2:8" x14ac:dyDescent="0.3">
      <c r="B67" s="67" t="s">
        <v>75</v>
      </c>
      <c r="C67" s="116">
        <f>IFERROR(C66/$C$53,"")</f>
        <v>2152.2972640982689</v>
      </c>
      <c r="D67" s="116">
        <f>IFERROR(D66/$C$53,"")</f>
        <v>2152.2972640982689</v>
      </c>
      <c r="E67" s="116">
        <f>IFERROR(E66/$C$53,"")</f>
        <v>0</v>
      </c>
      <c r="F67" s="26"/>
      <c r="G67" s="26"/>
      <c r="H67" s="54"/>
    </row>
    <row r="68" spans="2:8" x14ac:dyDescent="0.3">
      <c r="B68" s="67"/>
      <c r="C68" s="46"/>
      <c r="D68" s="26"/>
      <c r="E68" s="26"/>
      <c r="F68" s="26"/>
      <c r="G68" s="26"/>
      <c r="H68" s="54"/>
    </row>
    <row r="69" spans="2:8" x14ac:dyDescent="0.3">
      <c r="B69" s="66"/>
      <c r="C69" s="46"/>
      <c r="D69" s="23" t="s">
        <v>24</v>
      </c>
      <c r="E69" s="22"/>
      <c r="F69" s="72" t="s">
        <v>66</v>
      </c>
      <c r="G69" s="26"/>
      <c r="H69" s="54"/>
    </row>
    <row r="70" spans="2:8" x14ac:dyDescent="0.3">
      <c r="B70" s="68" t="s">
        <v>76</v>
      </c>
      <c r="C70" s="64" t="s">
        <v>26</v>
      </c>
      <c r="D70" s="60" t="s">
        <v>27</v>
      </c>
      <c r="E70" s="60" t="s">
        <v>28</v>
      </c>
      <c r="F70" s="76" t="s">
        <v>68</v>
      </c>
      <c r="G70" s="26"/>
      <c r="H70" s="54"/>
    </row>
    <row r="71" spans="2:8" x14ac:dyDescent="0.3">
      <c r="B71" s="66" t="s">
        <v>77</v>
      </c>
      <c r="C71" s="33">
        <f t="shared" ref="C71:C77" si="2">SUM(D71:E71)</f>
        <v>4142039</v>
      </c>
      <c r="D71" s="33">
        <v>4142039</v>
      </c>
      <c r="E71" s="33">
        <v>0</v>
      </c>
      <c r="F71" s="86">
        <v>19.5</v>
      </c>
      <c r="G71" s="26"/>
      <c r="H71" s="54"/>
    </row>
    <row r="72" spans="2:8" x14ac:dyDescent="0.3">
      <c r="B72" s="66" t="s">
        <v>78</v>
      </c>
      <c r="C72" s="33">
        <f t="shared" si="2"/>
        <v>0</v>
      </c>
      <c r="D72" s="33">
        <v>0</v>
      </c>
      <c r="E72" s="33">
        <v>0</v>
      </c>
      <c r="F72" s="86">
        <v>0</v>
      </c>
      <c r="G72" s="26"/>
      <c r="H72" s="54"/>
    </row>
    <row r="73" spans="2:8" x14ac:dyDescent="0.3">
      <c r="B73" s="66" t="s">
        <v>79</v>
      </c>
      <c r="C73" s="33">
        <f t="shared" si="2"/>
        <v>0</v>
      </c>
      <c r="D73" s="33">
        <v>0</v>
      </c>
      <c r="E73" s="33">
        <v>0</v>
      </c>
      <c r="F73" s="86">
        <v>0</v>
      </c>
      <c r="G73" s="26"/>
      <c r="H73" s="54"/>
    </row>
    <row r="74" spans="2:8" x14ac:dyDescent="0.3">
      <c r="B74" s="66" t="s">
        <v>80</v>
      </c>
      <c r="C74" s="33">
        <f t="shared" si="2"/>
        <v>678518</v>
      </c>
      <c r="D74" s="33">
        <v>539527</v>
      </c>
      <c r="E74" s="33">
        <v>138991</v>
      </c>
      <c r="F74" s="86">
        <v>9.4</v>
      </c>
      <c r="G74" s="26"/>
      <c r="H74" s="54"/>
    </row>
    <row r="75" spans="2:8" x14ac:dyDescent="0.3">
      <c r="B75" s="66" t="s">
        <v>81</v>
      </c>
      <c r="C75" s="33">
        <f t="shared" si="2"/>
        <v>1487797</v>
      </c>
      <c r="D75" s="33">
        <v>1411386</v>
      </c>
      <c r="E75" s="33">
        <v>76411</v>
      </c>
      <c r="F75" s="86">
        <v>34.1</v>
      </c>
      <c r="G75" s="26"/>
      <c r="H75" s="54"/>
    </row>
    <row r="76" spans="2:8" x14ac:dyDescent="0.3">
      <c r="B76" s="66" t="s">
        <v>82</v>
      </c>
      <c r="C76" s="33">
        <f t="shared" si="2"/>
        <v>11129783</v>
      </c>
      <c r="D76" s="33">
        <v>10595938</v>
      </c>
      <c r="E76" s="33">
        <v>533845</v>
      </c>
      <c r="F76" s="86">
        <v>88.5</v>
      </c>
      <c r="G76" s="26"/>
      <c r="H76" s="54"/>
    </row>
    <row r="77" spans="2:8" x14ac:dyDescent="0.3">
      <c r="B77" s="66" t="s">
        <v>83</v>
      </c>
      <c r="C77" s="33">
        <f t="shared" si="2"/>
        <v>5137350</v>
      </c>
      <c r="D77" s="33">
        <v>4939214</v>
      </c>
      <c r="E77" s="33">
        <v>198136</v>
      </c>
      <c r="F77" s="114"/>
      <c r="G77" s="26"/>
      <c r="H77" s="54"/>
    </row>
    <row r="78" spans="2:8" x14ac:dyDescent="0.3">
      <c r="B78" s="67" t="s">
        <v>84</v>
      </c>
      <c r="C78" s="111">
        <f>SUM(C71:C77)</f>
        <v>22575487</v>
      </c>
      <c r="D78" s="111">
        <f>SUM(D71:D77)</f>
        <v>21628104</v>
      </c>
      <c r="E78" s="111">
        <f>SUM(E71:E77)</f>
        <v>947383</v>
      </c>
      <c r="F78" s="115">
        <f>SUM(F71:F76)</f>
        <v>151.5</v>
      </c>
      <c r="G78" s="26"/>
      <c r="H78" s="54"/>
    </row>
    <row r="79" spans="2:8" x14ac:dyDescent="0.3">
      <c r="B79" s="67" t="s">
        <v>85</v>
      </c>
      <c r="C79" s="116">
        <f>IFERROR(C78/$C$53,"")</f>
        <v>2520.9924064768284</v>
      </c>
      <c r="D79" s="116">
        <f>IFERROR(D78/$C$53,"")</f>
        <v>2415.1986599664992</v>
      </c>
      <c r="E79" s="116">
        <f>IFERROR(E78/$C$53,"")</f>
        <v>105.79374651032943</v>
      </c>
      <c r="F79" s="117"/>
      <c r="G79" s="26"/>
      <c r="H79" s="54"/>
    </row>
    <row r="80" spans="2:8" x14ac:dyDescent="0.3">
      <c r="B80" s="67"/>
      <c r="C80"/>
      <c r="D80"/>
      <c r="E80"/>
      <c r="F80" s="26"/>
      <c r="G80" s="26"/>
      <c r="H80" s="54"/>
    </row>
    <row r="81" spans="2:8" x14ac:dyDescent="0.3">
      <c r="B81" s="67" t="s">
        <v>86</v>
      </c>
      <c r="C81" s="33">
        <f>SUM(D81:E81)</f>
        <v>14936945</v>
      </c>
      <c r="D81" s="33">
        <v>14936945</v>
      </c>
      <c r="E81" s="33">
        <v>0</v>
      </c>
      <c r="F81" s="26"/>
      <c r="G81" s="26"/>
      <c r="H81" s="54"/>
    </row>
    <row r="82" spans="2:8" x14ac:dyDescent="0.3">
      <c r="B82" s="67" t="s">
        <v>87</v>
      </c>
      <c r="C82" s="116">
        <f>IFERROR(C81/$C$53,"")</f>
        <v>1668.0005583472921</v>
      </c>
      <c r="D82" s="116">
        <f>IFERROR(D81/$C$53,"")</f>
        <v>1668.0005583472921</v>
      </c>
      <c r="E82" s="116">
        <f>IFERROR(E81/$C$53,"")</f>
        <v>0</v>
      </c>
      <c r="F82" s="26"/>
      <c r="G82" s="26"/>
      <c r="H82" s="54"/>
    </row>
    <row r="83" spans="2:8" x14ac:dyDescent="0.3">
      <c r="B83" s="71"/>
      <c r="C83" s="26"/>
      <c r="D83" s="111"/>
      <c r="E83" s="111"/>
      <c r="F83" s="26"/>
      <c r="G83" s="26"/>
      <c r="H83" s="54"/>
    </row>
    <row r="84" spans="2:8" x14ac:dyDescent="0.3">
      <c r="B84" s="67" t="s">
        <v>88</v>
      </c>
      <c r="C84" s="111">
        <f t="shared" ref="C84:E85" si="3">SUM(C66,C78,C81)</f>
        <v>56786254</v>
      </c>
      <c r="D84" s="111">
        <f t="shared" si="3"/>
        <v>55838871</v>
      </c>
      <c r="E84" s="111">
        <f t="shared" si="3"/>
        <v>947383</v>
      </c>
      <c r="F84" s="26"/>
      <c r="G84" s="26"/>
      <c r="H84" s="54"/>
    </row>
    <row r="85" spans="2:8" x14ac:dyDescent="0.3">
      <c r="B85" s="67" t="s">
        <v>89</v>
      </c>
      <c r="C85" s="118">
        <f t="shared" si="3"/>
        <v>6341.2902289223894</v>
      </c>
      <c r="D85" s="118">
        <f t="shared" si="3"/>
        <v>6235.4964824120598</v>
      </c>
      <c r="E85" s="118">
        <f t="shared" si="3"/>
        <v>105.79374651032943</v>
      </c>
      <c r="F85" s="26"/>
      <c r="G85" s="26"/>
      <c r="H85" s="54"/>
    </row>
    <row r="86" spans="2:8" x14ac:dyDescent="0.3">
      <c r="B86" s="67"/>
      <c r="C86" s="118"/>
      <c r="D86" s="118"/>
      <c r="E86" s="118"/>
      <c r="F86" s="26"/>
      <c r="G86" s="26"/>
      <c r="H86" s="54"/>
    </row>
    <row r="87" spans="2:8" x14ac:dyDescent="0.3">
      <c r="B87" s="67" t="s">
        <v>90</v>
      </c>
      <c r="C87" s="111">
        <f>C55-C84</f>
        <v>141761484</v>
      </c>
      <c r="D87" s="111">
        <f>D55-D84</f>
        <v>134405982</v>
      </c>
      <c r="E87" s="111">
        <f>E55-E84</f>
        <v>7355502</v>
      </c>
      <c r="F87" s="26"/>
      <c r="G87" s="26"/>
      <c r="H87" s="54"/>
    </row>
    <row r="88" spans="2:8" x14ac:dyDescent="0.3">
      <c r="B88" s="62" t="s">
        <v>64</v>
      </c>
      <c r="C88" s="63">
        <f>IFERROR(C87/$C$53,"")</f>
        <v>15830.428140703518</v>
      </c>
      <c r="D88" s="73"/>
      <c r="E88" s="73"/>
      <c r="F88" s="56"/>
      <c r="G88" s="56"/>
      <c r="H88" s="57"/>
    </row>
    <row r="89" spans="2:8" x14ac:dyDescent="0.3">
      <c r="G89" s="26"/>
      <c r="H89" s="26"/>
    </row>
    <row r="90" spans="2:8" x14ac:dyDescent="0.3">
      <c r="B90" s="27" t="s">
        <v>91</v>
      </c>
      <c r="G90" s="26"/>
      <c r="H90" s="56"/>
    </row>
    <row r="91" spans="2:8" x14ac:dyDescent="0.3">
      <c r="B91" s="58" t="s">
        <v>92</v>
      </c>
      <c r="C91" s="33">
        <v>54370647</v>
      </c>
      <c r="D91" s="50"/>
      <c r="E91" s="50"/>
      <c r="F91" s="50"/>
      <c r="G91" s="50"/>
      <c r="H91" s="52"/>
    </row>
    <row r="92" spans="2:8" x14ac:dyDescent="0.3">
      <c r="B92" s="53" t="s">
        <v>93</v>
      </c>
      <c r="C92" s="46">
        <f>C81</f>
        <v>14936945</v>
      </c>
      <c r="D92" s="26"/>
      <c r="E92" s="26"/>
      <c r="F92" s="26"/>
      <c r="G92" s="26"/>
      <c r="H92" s="54"/>
    </row>
    <row r="93" spans="2:8" x14ac:dyDescent="0.3">
      <c r="B93" s="53" t="s">
        <v>94</v>
      </c>
      <c r="C93" s="46">
        <f>C91-C92</f>
        <v>39433702</v>
      </c>
      <c r="D93" s="26"/>
      <c r="E93" s="26"/>
      <c r="F93" s="26"/>
      <c r="G93" s="26"/>
      <c r="H93" s="54"/>
    </row>
    <row r="94" spans="2:8" x14ac:dyDescent="0.3">
      <c r="B94" s="53" t="s">
        <v>95</v>
      </c>
      <c r="C94" s="33">
        <v>120322962</v>
      </c>
      <c r="D94" s="26"/>
      <c r="E94" s="26"/>
      <c r="F94" s="26"/>
      <c r="G94" s="26"/>
      <c r="H94" s="54"/>
    </row>
    <row r="95" spans="2:8" x14ac:dyDescent="0.3">
      <c r="B95" s="55" t="s">
        <v>96</v>
      </c>
      <c r="C95" s="91">
        <f>IFERROR(ROUND(C93/C94,4),"0.00%")</f>
        <v>0.32769999999999999</v>
      </c>
      <c r="D95" s="56"/>
      <c r="E95" s="56"/>
      <c r="F95" s="56"/>
      <c r="G95" s="56"/>
      <c r="H95" s="57"/>
    </row>
  </sheetData>
  <protectedRanges>
    <protectedRange algorithmName="SHA-512" hashValue="Tm+4ymRCvx+/ec9lVfeLYQdrQLBz/f9EW6RMMDXmeiSSQlU6WP7pB+eP4VaGLjVxpMykClbRNsED3onKMjt3kg==" saltValue="Wq1GXfArXmfvwtGuKhLjZQ==" spinCount="100000" sqref="G6:H9 C6:D9 C91:C94 C52 C83 C81:E81 G1:H4 C33:G33 D44:E44 C14:E17 D34:G43 C61:F65 C71:F77 C34:C44 C22:E28" name="PartA"/>
    <protectedRange algorithmName="SHA-512" hashValue="Tm+4ymRCvx+/ec9lVfeLYQdrQLBz/f9EW6RMMDXmeiSSQlU6WP7pB+eP4VaGLjVxpMykClbRNsED3onKMjt3kg==" saltValue="Wq1GXfArXmfvwtGuKhLjZQ==" spinCount="100000" sqref="C50:C51" name="PartA_1"/>
  </protectedRanges>
  <mergeCells count="16">
    <mergeCell ref="D69:E69"/>
    <mergeCell ref="D59:E59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22 C33 C61:C65 C71:C77 C81 C23:C28 C34:C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showGridLines="0" workbookViewId="0"/>
  </sheetViews>
  <sheetFormatPr defaultColWidth="9.140625" defaultRowHeight="16.5" x14ac:dyDescent="0.3"/>
  <cols>
    <col min="1" max="1" width="15.5703125" style="25" customWidth="1"/>
    <col min="2" max="2" width="40.42578125" style="25" bestFit="1" customWidth="1"/>
    <col min="3" max="3" width="24.42578125" style="25" customWidth="1"/>
    <col min="4" max="4" width="23.85546875" style="25" customWidth="1"/>
    <col min="5" max="6" width="11" style="25" customWidth="1"/>
    <col min="7" max="10" width="13.7109375" style="25" customWidth="1"/>
    <col min="11" max="16" width="12" style="25" customWidth="1"/>
    <col min="17" max="23" width="15.7109375" style="25" customWidth="1"/>
    <col min="24" max="24" width="9.140625" style="25" customWidth="1"/>
    <col min="25" max="16384" width="9.140625" style="25"/>
  </cols>
  <sheetData>
    <row r="1" spans="1:23" customFormat="1" ht="18" customHeight="1" x14ac:dyDescent="0.35">
      <c r="A1" s="24" t="s">
        <v>97</v>
      </c>
    </row>
    <row r="2" spans="1:23" customFormat="1" ht="15" customHeight="1" x14ac:dyDescent="0.25"/>
    <row r="3" spans="1:23" customFormat="1" ht="15" customHeight="1" x14ac:dyDescent="0.25"/>
    <row r="5" spans="1:23" s="26" customFormat="1" ht="15" customHeight="1" x14ac:dyDescent="0.3"/>
    <row r="6" spans="1:23" s="27" customFormat="1" ht="15" customHeight="1" x14ac:dyDescent="0.3">
      <c r="E6" s="23" t="s">
        <v>98</v>
      </c>
      <c r="F6" s="22"/>
      <c r="G6" s="23" t="s">
        <v>99</v>
      </c>
      <c r="H6" s="16"/>
      <c r="I6" s="16"/>
      <c r="J6" s="22"/>
      <c r="K6" s="23" t="s">
        <v>100</v>
      </c>
      <c r="L6" s="16"/>
      <c r="M6" s="16"/>
      <c r="N6" s="16"/>
      <c r="O6" s="16"/>
      <c r="P6" s="22"/>
      <c r="Q6" s="23" t="s">
        <v>101</v>
      </c>
      <c r="R6" s="16"/>
      <c r="S6" s="16"/>
      <c r="T6" s="16"/>
      <c r="U6" s="16"/>
      <c r="V6" s="16"/>
      <c r="W6" s="22"/>
    </row>
    <row r="7" spans="1:23" s="29" customFormat="1" ht="75" customHeight="1" x14ac:dyDescent="0.3">
      <c r="A7" s="79" t="s">
        <v>3</v>
      </c>
      <c r="B7" s="79" t="s">
        <v>102</v>
      </c>
      <c r="C7" s="79" t="s">
        <v>103</v>
      </c>
      <c r="D7" s="79" t="s">
        <v>104</v>
      </c>
      <c r="E7" s="79" t="s">
        <v>105</v>
      </c>
      <c r="F7" s="94" t="s">
        <v>106</v>
      </c>
      <c r="G7" s="79" t="s">
        <v>107</v>
      </c>
      <c r="H7" s="94" t="s">
        <v>108</v>
      </c>
      <c r="I7" s="94" t="s">
        <v>109</v>
      </c>
      <c r="J7" s="94" t="s">
        <v>110</v>
      </c>
      <c r="K7" s="79" t="s">
        <v>111</v>
      </c>
      <c r="L7" s="94" t="s">
        <v>112</v>
      </c>
      <c r="M7" s="94" t="s">
        <v>113</v>
      </c>
      <c r="N7" s="94" t="s">
        <v>114</v>
      </c>
      <c r="O7" s="94" t="s">
        <v>115</v>
      </c>
      <c r="P7" s="94" t="s">
        <v>116</v>
      </c>
      <c r="Q7" s="79" t="s">
        <v>117</v>
      </c>
      <c r="R7" s="94" t="s">
        <v>118</v>
      </c>
      <c r="S7" s="94" t="s">
        <v>119</v>
      </c>
      <c r="T7" s="94" t="s">
        <v>120</v>
      </c>
      <c r="U7" s="94" t="s">
        <v>121</v>
      </c>
      <c r="V7" s="94" t="s">
        <v>122</v>
      </c>
      <c r="W7" s="95" t="s">
        <v>66</v>
      </c>
    </row>
    <row r="8" spans="1:23" s="29" customFormat="1" ht="15" customHeight="1" x14ac:dyDescent="0.3">
      <c r="A8" s="119" t="s">
        <v>123</v>
      </c>
      <c r="B8" s="120" t="s">
        <v>124</v>
      </c>
      <c r="C8" s="119"/>
      <c r="D8" s="121" t="s">
        <v>125</v>
      </c>
      <c r="E8" s="122" t="s">
        <v>126</v>
      </c>
      <c r="F8" s="122" t="s">
        <v>127</v>
      </c>
      <c r="G8" s="122" t="s">
        <v>128</v>
      </c>
      <c r="H8" s="122"/>
      <c r="I8" s="122" t="s">
        <v>129</v>
      </c>
      <c r="J8" s="96"/>
      <c r="K8" s="97">
        <v>298</v>
      </c>
      <c r="L8" s="97">
        <v>36</v>
      </c>
      <c r="M8" s="97">
        <v>0</v>
      </c>
      <c r="N8" s="97">
        <v>99</v>
      </c>
      <c r="O8" s="97">
        <v>15</v>
      </c>
      <c r="P8" s="97">
        <v>31</v>
      </c>
      <c r="Q8" s="98">
        <v>3.6</v>
      </c>
      <c r="R8" s="98">
        <v>20.9</v>
      </c>
      <c r="S8" s="98">
        <v>20</v>
      </c>
      <c r="T8" s="98">
        <v>1</v>
      </c>
      <c r="U8" s="98">
        <v>5.4</v>
      </c>
      <c r="V8" s="98">
        <v>3</v>
      </c>
      <c r="W8" s="99">
        <f t="shared" ref="W8:W23" si="0">SUM(Q8:V8)</f>
        <v>53.9</v>
      </c>
    </row>
    <row r="9" spans="1:23" s="29" customFormat="1" ht="15" x14ac:dyDescent="0.3">
      <c r="A9" s="119" t="s">
        <v>130</v>
      </c>
      <c r="B9" s="120" t="s">
        <v>131</v>
      </c>
      <c r="C9" s="119"/>
      <c r="D9" s="121" t="s">
        <v>125</v>
      </c>
      <c r="E9" s="122" t="s">
        <v>126</v>
      </c>
      <c r="F9" s="122" t="s">
        <v>127</v>
      </c>
      <c r="G9" s="122" t="s">
        <v>128</v>
      </c>
      <c r="H9" s="122"/>
      <c r="I9" s="122" t="s">
        <v>129</v>
      </c>
      <c r="J9" s="96"/>
      <c r="K9" s="97">
        <v>376</v>
      </c>
      <c r="L9" s="97">
        <v>0</v>
      </c>
      <c r="M9" s="97">
        <v>6</v>
      </c>
      <c r="N9" s="97">
        <v>276</v>
      </c>
      <c r="O9" s="97">
        <v>45</v>
      </c>
      <c r="P9" s="97">
        <v>46</v>
      </c>
      <c r="Q9" s="98">
        <v>0.5</v>
      </c>
      <c r="R9" s="98">
        <v>30.2</v>
      </c>
      <c r="S9" s="98">
        <v>8</v>
      </c>
      <c r="T9" s="98">
        <v>2</v>
      </c>
      <c r="U9" s="98">
        <v>6</v>
      </c>
      <c r="V9" s="98">
        <v>5</v>
      </c>
      <c r="W9" s="99">
        <f t="shared" si="0"/>
        <v>51.7</v>
      </c>
    </row>
    <row r="10" spans="1:23" s="29" customFormat="1" ht="15" x14ac:dyDescent="0.3">
      <c r="A10" s="119" t="s">
        <v>132</v>
      </c>
      <c r="B10" s="120" t="s">
        <v>133</v>
      </c>
      <c r="C10" s="119"/>
      <c r="D10" s="121" t="s">
        <v>125</v>
      </c>
      <c r="E10" s="122" t="s">
        <v>126</v>
      </c>
      <c r="F10" s="122" t="s">
        <v>127</v>
      </c>
      <c r="G10" s="122" t="s">
        <v>128</v>
      </c>
      <c r="H10" s="122"/>
      <c r="I10" s="122" t="s">
        <v>129</v>
      </c>
      <c r="J10" s="96"/>
      <c r="K10" s="97">
        <v>412</v>
      </c>
      <c r="L10" s="97">
        <v>18</v>
      </c>
      <c r="M10" s="97">
        <v>0</v>
      </c>
      <c r="N10" s="97">
        <v>305</v>
      </c>
      <c r="O10" s="97">
        <v>101</v>
      </c>
      <c r="P10" s="97">
        <v>24</v>
      </c>
      <c r="Q10" s="98">
        <v>3</v>
      </c>
      <c r="R10" s="98">
        <v>31</v>
      </c>
      <c r="S10" s="98">
        <v>9</v>
      </c>
      <c r="T10" s="98">
        <v>2</v>
      </c>
      <c r="U10" s="98">
        <v>6</v>
      </c>
      <c r="V10" s="98">
        <v>4.5</v>
      </c>
      <c r="W10" s="99">
        <f t="shared" si="0"/>
        <v>55.5</v>
      </c>
    </row>
    <row r="11" spans="1:23" s="29" customFormat="1" ht="15" x14ac:dyDescent="0.3">
      <c r="A11" s="119" t="s">
        <v>134</v>
      </c>
      <c r="B11" s="120" t="s">
        <v>135</v>
      </c>
      <c r="C11" s="119"/>
      <c r="D11" s="121" t="s">
        <v>125</v>
      </c>
      <c r="E11" s="122" t="s">
        <v>126</v>
      </c>
      <c r="F11" s="122" t="s">
        <v>127</v>
      </c>
      <c r="G11" s="122" t="s">
        <v>128</v>
      </c>
      <c r="H11" s="122"/>
      <c r="I11" s="122" t="s">
        <v>129</v>
      </c>
      <c r="J11" s="96"/>
      <c r="K11" s="97">
        <v>495</v>
      </c>
      <c r="L11" s="97">
        <v>0</v>
      </c>
      <c r="M11" s="97">
        <v>0</v>
      </c>
      <c r="N11" s="97">
        <v>194</v>
      </c>
      <c r="O11" s="97">
        <v>38</v>
      </c>
      <c r="P11" s="97">
        <v>95</v>
      </c>
      <c r="Q11" s="98">
        <v>5.0999999999999996</v>
      </c>
      <c r="R11" s="98">
        <v>34.799999999999997</v>
      </c>
      <c r="S11" s="98">
        <v>20</v>
      </c>
      <c r="T11" s="98">
        <v>2</v>
      </c>
      <c r="U11" s="98">
        <v>7.6</v>
      </c>
      <c r="V11" s="98">
        <v>4.5</v>
      </c>
      <c r="W11" s="99">
        <f t="shared" si="0"/>
        <v>74</v>
      </c>
    </row>
    <row r="12" spans="1:23" s="29" customFormat="1" ht="15" x14ac:dyDescent="0.3">
      <c r="A12" s="119" t="s">
        <v>136</v>
      </c>
      <c r="B12" s="120" t="s">
        <v>137</v>
      </c>
      <c r="C12" s="119"/>
      <c r="D12" s="121" t="s">
        <v>125</v>
      </c>
      <c r="E12" s="122" t="s">
        <v>126</v>
      </c>
      <c r="F12" s="122" t="s">
        <v>138</v>
      </c>
      <c r="G12" s="122" t="s">
        <v>128</v>
      </c>
      <c r="H12" s="122"/>
      <c r="I12" s="122" t="s">
        <v>129</v>
      </c>
      <c r="J12" s="96"/>
      <c r="K12" s="97">
        <v>489</v>
      </c>
      <c r="L12" s="97">
        <v>0</v>
      </c>
      <c r="M12" s="97">
        <v>0</v>
      </c>
      <c r="N12" s="97">
        <v>322</v>
      </c>
      <c r="O12" s="97">
        <v>25</v>
      </c>
      <c r="P12" s="97">
        <v>74</v>
      </c>
      <c r="Q12" s="98">
        <v>5.7</v>
      </c>
      <c r="R12" s="98">
        <v>34.1</v>
      </c>
      <c r="S12" s="98">
        <v>23</v>
      </c>
      <c r="T12" s="98">
        <v>2</v>
      </c>
      <c r="U12" s="98">
        <v>7.3</v>
      </c>
      <c r="V12" s="98">
        <v>6</v>
      </c>
      <c r="W12" s="99">
        <f t="shared" si="0"/>
        <v>78.100000000000009</v>
      </c>
    </row>
    <row r="13" spans="1:23" s="29" customFormat="1" ht="15" x14ac:dyDescent="0.3">
      <c r="A13" s="119" t="s">
        <v>139</v>
      </c>
      <c r="B13" s="120" t="s">
        <v>140</v>
      </c>
      <c r="C13" s="119"/>
      <c r="D13" s="121" t="s">
        <v>125</v>
      </c>
      <c r="E13" s="122" t="s">
        <v>126</v>
      </c>
      <c r="F13" s="122" t="s">
        <v>138</v>
      </c>
      <c r="G13" s="122" t="s">
        <v>128</v>
      </c>
      <c r="H13" s="122"/>
      <c r="I13" s="122" t="s">
        <v>129</v>
      </c>
      <c r="J13" s="96"/>
      <c r="K13" s="97">
        <v>313</v>
      </c>
      <c r="L13" s="97">
        <v>0</v>
      </c>
      <c r="M13" s="97">
        <v>0</v>
      </c>
      <c r="N13" s="97">
        <v>156</v>
      </c>
      <c r="O13" s="97">
        <v>24</v>
      </c>
      <c r="P13" s="97">
        <v>56</v>
      </c>
      <c r="Q13" s="98">
        <v>3</v>
      </c>
      <c r="R13" s="98">
        <v>25.1</v>
      </c>
      <c r="S13" s="98">
        <v>9</v>
      </c>
      <c r="T13" s="98">
        <v>1</v>
      </c>
      <c r="U13" s="98">
        <v>4.9000000000000004</v>
      </c>
      <c r="V13" s="98">
        <v>4</v>
      </c>
      <c r="W13" s="99">
        <f t="shared" si="0"/>
        <v>47</v>
      </c>
    </row>
    <row r="14" spans="1:23" s="29" customFormat="1" ht="30" x14ac:dyDescent="0.3">
      <c r="A14" s="119" t="s">
        <v>141</v>
      </c>
      <c r="B14" s="120" t="s">
        <v>142</v>
      </c>
      <c r="C14" s="119"/>
      <c r="D14" s="121" t="s">
        <v>125</v>
      </c>
      <c r="E14" s="122" t="s">
        <v>126</v>
      </c>
      <c r="F14" s="122" t="s">
        <v>138</v>
      </c>
      <c r="G14" s="122" t="s">
        <v>128</v>
      </c>
      <c r="H14" s="122"/>
      <c r="I14" s="122" t="s">
        <v>129</v>
      </c>
      <c r="J14" s="96"/>
      <c r="K14" s="97">
        <v>423</v>
      </c>
      <c r="L14" s="97">
        <v>0</v>
      </c>
      <c r="M14" s="97">
        <v>6</v>
      </c>
      <c r="N14" s="97">
        <v>307</v>
      </c>
      <c r="O14" s="97">
        <v>64</v>
      </c>
      <c r="P14" s="97">
        <v>44</v>
      </c>
      <c r="Q14" s="98">
        <v>5.7</v>
      </c>
      <c r="R14" s="98">
        <v>33.6</v>
      </c>
      <c r="S14" s="98">
        <v>11</v>
      </c>
      <c r="T14" s="98">
        <v>2</v>
      </c>
      <c r="U14" s="98">
        <v>8</v>
      </c>
      <c r="V14" s="98">
        <v>7</v>
      </c>
      <c r="W14" s="99">
        <f t="shared" si="0"/>
        <v>67.300000000000011</v>
      </c>
    </row>
    <row r="15" spans="1:23" s="29" customFormat="1" ht="15" x14ac:dyDescent="0.3">
      <c r="A15" s="119" t="s">
        <v>143</v>
      </c>
      <c r="B15" s="120" t="s">
        <v>144</v>
      </c>
      <c r="C15" s="119"/>
      <c r="D15" s="121" t="s">
        <v>125</v>
      </c>
      <c r="E15" s="122" t="s">
        <v>126</v>
      </c>
      <c r="F15" s="122" t="s">
        <v>138</v>
      </c>
      <c r="G15" s="122" t="s">
        <v>128</v>
      </c>
      <c r="H15" s="122"/>
      <c r="I15" s="122" t="s">
        <v>129</v>
      </c>
      <c r="J15" s="96"/>
      <c r="K15" s="97">
        <v>517</v>
      </c>
      <c r="L15" s="97">
        <v>0</v>
      </c>
      <c r="M15" s="97">
        <v>6</v>
      </c>
      <c r="N15" s="97">
        <v>488</v>
      </c>
      <c r="O15" s="97">
        <v>57</v>
      </c>
      <c r="P15" s="97">
        <v>95</v>
      </c>
      <c r="Q15" s="98">
        <v>5.4</v>
      </c>
      <c r="R15" s="98">
        <v>43.2</v>
      </c>
      <c r="S15" s="98">
        <v>12</v>
      </c>
      <c r="T15" s="98">
        <v>3.5</v>
      </c>
      <c r="U15" s="98">
        <v>8.6</v>
      </c>
      <c r="V15" s="98">
        <v>8</v>
      </c>
      <c r="W15" s="99">
        <f t="shared" si="0"/>
        <v>80.699999999999989</v>
      </c>
    </row>
    <row r="16" spans="1:23" s="29" customFormat="1" ht="15" x14ac:dyDescent="0.3">
      <c r="A16" s="119" t="s">
        <v>145</v>
      </c>
      <c r="B16" s="120" t="s">
        <v>146</v>
      </c>
      <c r="C16" s="119"/>
      <c r="D16" s="121" t="s">
        <v>147</v>
      </c>
      <c r="E16" s="122" t="s">
        <v>138</v>
      </c>
      <c r="F16" s="122" t="s">
        <v>148</v>
      </c>
      <c r="G16" s="122" t="s">
        <v>128</v>
      </c>
      <c r="H16" s="122"/>
      <c r="I16" s="122" t="s">
        <v>129</v>
      </c>
      <c r="J16" s="96"/>
      <c r="K16" s="97">
        <v>714</v>
      </c>
      <c r="L16" s="97">
        <v>0</v>
      </c>
      <c r="M16" s="97">
        <v>0</v>
      </c>
      <c r="N16" s="97">
        <v>395</v>
      </c>
      <c r="O16" s="97">
        <v>82</v>
      </c>
      <c r="P16" s="97">
        <v>93</v>
      </c>
      <c r="Q16" s="98">
        <v>11.1</v>
      </c>
      <c r="R16" s="98">
        <v>54</v>
      </c>
      <c r="S16" s="98">
        <v>19</v>
      </c>
      <c r="T16" s="98">
        <v>3</v>
      </c>
      <c r="U16" s="98">
        <v>11.5</v>
      </c>
      <c r="V16" s="98">
        <v>15</v>
      </c>
      <c r="W16" s="99">
        <f t="shared" si="0"/>
        <v>113.6</v>
      </c>
    </row>
    <row r="17" spans="1:23" s="29" customFormat="1" ht="15" x14ac:dyDescent="0.3">
      <c r="A17" s="119" t="s">
        <v>149</v>
      </c>
      <c r="B17" s="120" t="s">
        <v>150</v>
      </c>
      <c r="C17" s="119"/>
      <c r="D17" s="121" t="s">
        <v>151</v>
      </c>
      <c r="E17" s="122" t="s">
        <v>152</v>
      </c>
      <c r="F17" s="122" t="s">
        <v>153</v>
      </c>
      <c r="G17" s="122" t="s">
        <v>128</v>
      </c>
      <c r="H17" s="122"/>
      <c r="I17" s="122" t="s">
        <v>129</v>
      </c>
      <c r="J17" s="96"/>
      <c r="K17" s="97">
        <v>2651</v>
      </c>
      <c r="L17" s="97">
        <v>0</v>
      </c>
      <c r="M17" s="97">
        <v>0</v>
      </c>
      <c r="N17" s="97">
        <v>1471</v>
      </c>
      <c r="O17" s="97">
        <v>380</v>
      </c>
      <c r="P17" s="97">
        <v>352</v>
      </c>
      <c r="Q17" s="98">
        <v>49.8</v>
      </c>
      <c r="R17" s="98">
        <v>170.7</v>
      </c>
      <c r="S17" s="98">
        <v>56</v>
      </c>
      <c r="T17" s="98">
        <v>14</v>
      </c>
      <c r="U17" s="98">
        <v>44.5</v>
      </c>
      <c r="V17" s="98">
        <v>82</v>
      </c>
      <c r="W17" s="99">
        <f t="shared" si="0"/>
        <v>417</v>
      </c>
    </row>
    <row r="18" spans="1:23" s="29" customFormat="1" ht="15" x14ac:dyDescent="0.3">
      <c r="A18" s="119" t="s">
        <v>154</v>
      </c>
      <c r="B18" s="120" t="s">
        <v>155</v>
      </c>
      <c r="C18" s="119"/>
      <c r="D18" s="121" t="s">
        <v>125</v>
      </c>
      <c r="E18" s="122" t="s">
        <v>126</v>
      </c>
      <c r="F18" s="122" t="s">
        <v>127</v>
      </c>
      <c r="G18" s="122" t="s">
        <v>128</v>
      </c>
      <c r="H18" s="122"/>
      <c r="I18" s="122" t="s">
        <v>129</v>
      </c>
      <c r="J18" s="96"/>
      <c r="K18" s="97">
        <v>344</v>
      </c>
      <c r="L18" s="97">
        <v>0</v>
      </c>
      <c r="M18" s="97">
        <v>12</v>
      </c>
      <c r="N18" s="97">
        <v>303</v>
      </c>
      <c r="O18" s="97">
        <v>16</v>
      </c>
      <c r="P18" s="97">
        <v>57</v>
      </c>
      <c r="Q18" s="98">
        <v>2.9</v>
      </c>
      <c r="R18" s="98">
        <v>27.9</v>
      </c>
      <c r="S18" s="98">
        <v>19</v>
      </c>
      <c r="T18" s="98">
        <v>2</v>
      </c>
      <c r="U18" s="98">
        <v>8</v>
      </c>
      <c r="V18" s="98">
        <v>6</v>
      </c>
      <c r="W18" s="99">
        <f t="shared" si="0"/>
        <v>65.8</v>
      </c>
    </row>
    <row r="19" spans="1:23" s="29" customFormat="1" ht="30" x14ac:dyDescent="0.3">
      <c r="A19" s="119" t="s">
        <v>156</v>
      </c>
      <c r="B19" s="120" t="s">
        <v>157</v>
      </c>
      <c r="C19" s="119"/>
      <c r="D19" s="121" t="s">
        <v>125</v>
      </c>
      <c r="E19" s="122" t="s">
        <v>126</v>
      </c>
      <c r="F19" s="122" t="s">
        <v>127</v>
      </c>
      <c r="G19" s="122" t="s">
        <v>128</v>
      </c>
      <c r="H19" s="122"/>
      <c r="I19" s="122" t="s">
        <v>129</v>
      </c>
      <c r="J19" s="96"/>
      <c r="K19" s="97">
        <v>303</v>
      </c>
      <c r="L19" s="97">
        <v>0</v>
      </c>
      <c r="M19" s="97">
        <v>0</v>
      </c>
      <c r="N19" s="97">
        <v>269</v>
      </c>
      <c r="O19" s="97">
        <v>60</v>
      </c>
      <c r="P19" s="97">
        <v>53</v>
      </c>
      <c r="Q19" s="98">
        <v>6.8</v>
      </c>
      <c r="R19" s="98">
        <v>20.3</v>
      </c>
      <c r="S19" s="98">
        <v>7</v>
      </c>
      <c r="T19" s="98">
        <v>2.5</v>
      </c>
      <c r="U19" s="98">
        <v>8.9</v>
      </c>
      <c r="V19" s="98">
        <v>6</v>
      </c>
      <c r="W19" s="99">
        <f t="shared" si="0"/>
        <v>51.5</v>
      </c>
    </row>
    <row r="20" spans="1:23" s="29" customFormat="1" ht="15" x14ac:dyDescent="0.3">
      <c r="A20" s="119" t="s">
        <v>158</v>
      </c>
      <c r="B20" s="120" t="s">
        <v>159</v>
      </c>
      <c r="C20" s="119"/>
      <c r="D20" s="121" t="s">
        <v>125</v>
      </c>
      <c r="E20" s="122" t="s">
        <v>126</v>
      </c>
      <c r="F20" s="122" t="s">
        <v>127</v>
      </c>
      <c r="G20" s="122" t="s">
        <v>128</v>
      </c>
      <c r="H20" s="122"/>
      <c r="I20" s="122" t="s">
        <v>129</v>
      </c>
      <c r="J20" s="96"/>
      <c r="K20" s="97">
        <v>344</v>
      </c>
      <c r="L20" s="97">
        <v>0</v>
      </c>
      <c r="M20" s="97">
        <v>0</v>
      </c>
      <c r="N20" s="97">
        <v>309</v>
      </c>
      <c r="O20" s="97">
        <v>41</v>
      </c>
      <c r="P20" s="97">
        <v>34</v>
      </c>
      <c r="Q20" s="98">
        <v>3</v>
      </c>
      <c r="R20" s="98">
        <v>29.6</v>
      </c>
      <c r="S20" s="98">
        <v>7</v>
      </c>
      <c r="T20" s="98">
        <v>2</v>
      </c>
      <c r="U20" s="98">
        <v>6.9</v>
      </c>
      <c r="V20" s="98">
        <v>5.5</v>
      </c>
      <c r="W20" s="99">
        <f t="shared" si="0"/>
        <v>54</v>
      </c>
    </row>
    <row r="21" spans="1:23" s="29" customFormat="1" ht="30" x14ac:dyDescent="0.3">
      <c r="A21" s="119" t="s">
        <v>160</v>
      </c>
      <c r="B21" s="120" t="s">
        <v>161</v>
      </c>
      <c r="C21" s="119"/>
      <c r="D21" s="121" t="s">
        <v>147</v>
      </c>
      <c r="E21" s="122" t="s">
        <v>138</v>
      </c>
      <c r="F21" s="122" t="s">
        <v>148</v>
      </c>
      <c r="G21" s="122" t="s">
        <v>128</v>
      </c>
      <c r="H21" s="122"/>
      <c r="I21" s="122" t="s">
        <v>129</v>
      </c>
      <c r="J21" s="96"/>
      <c r="K21" s="97">
        <v>654</v>
      </c>
      <c r="L21" s="97">
        <v>0</v>
      </c>
      <c r="M21" s="97">
        <v>0</v>
      </c>
      <c r="N21" s="97">
        <v>375</v>
      </c>
      <c r="O21" s="97">
        <v>55</v>
      </c>
      <c r="P21" s="97">
        <v>98</v>
      </c>
      <c r="Q21" s="98">
        <v>14.6</v>
      </c>
      <c r="R21" s="98">
        <v>46.4</v>
      </c>
      <c r="S21" s="98">
        <v>12</v>
      </c>
      <c r="T21" s="98">
        <v>3</v>
      </c>
      <c r="U21" s="98">
        <v>9.5</v>
      </c>
      <c r="V21" s="98">
        <v>18</v>
      </c>
      <c r="W21" s="99">
        <f t="shared" si="0"/>
        <v>103.5</v>
      </c>
    </row>
    <row r="22" spans="1:23" s="29" customFormat="1" ht="30" x14ac:dyDescent="0.3">
      <c r="A22" s="119" t="s">
        <v>162</v>
      </c>
      <c r="B22" s="120" t="s">
        <v>163</v>
      </c>
      <c r="C22" s="119"/>
      <c r="D22" s="121" t="s">
        <v>147</v>
      </c>
      <c r="E22" s="122" t="s">
        <v>138</v>
      </c>
      <c r="F22" s="122" t="s">
        <v>148</v>
      </c>
      <c r="G22" s="122" t="s">
        <v>128</v>
      </c>
      <c r="H22" s="122"/>
      <c r="I22" s="122" t="s">
        <v>129</v>
      </c>
      <c r="J22" s="96"/>
      <c r="K22" s="97">
        <v>442</v>
      </c>
      <c r="L22" s="97">
        <v>0</v>
      </c>
      <c r="M22" s="97">
        <v>0</v>
      </c>
      <c r="N22" s="97">
        <v>388</v>
      </c>
      <c r="O22" s="97">
        <v>39</v>
      </c>
      <c r="P22" s="97">
        <v>41</v>
      </c>
      <c r="Q22" s="98">
        <v>11.3</v>
      </c>
      <c r="R22" s="98">
        <v>33.799999999999997</v>
      </c>
      <c r="S22" s="98">
        <v>14</v>
      </c>
      <c r="T22" s="98">
        <v>4</v>
      </c>
      <c r="U22" s="98">
        <v>9.8000000000000007</v>
      </c>
      <c r="V22" s="98">
        <v>15</v>
      </c>
      <c r="W22" s="99">
        <f t="shared" si="0"/>
        <v>87.899999999999991</v>
      </c>
    </row>
    <row r="23" spans="1:23" s="29" customFormat="1" ht="15" x14ac:dyDescent="0.3">
      <c r="A23" s="119" t="s">
        <v>164</v>
      </c>
      <c r="B23" s="120" t="s">
        <v>165</v>
      </c>
      <c r="C23" s="119"/>
      <c r="D23" s="121" t="s">
        <v>147</v>
      </c>
      <c r="E23" s="122" t="s">
        <v>138</v>
      </c>
      <c r="F23" s="122" t="s">
        <v>138</v>
      </c>
      <c r="G23" s="122" t="s">
        <v>129</v>
      </c>
      <c r="H23" s="122" t="s">
        <v>128</v>
      </c>
      <c r="I23" s="122" t="s">
        <v>129</v>
      </c>
      <c r="J23" s="96"/>
      <c r="K23" s="97">
        <v>96</v>
      </c>
      <c r="L23" s="97">
        <v>0</v>
      </c>
      <c r="M23" s="97">
        <v>0</v>
      </c>
      <c r="N23" s="97">
        <v>39</v>
      </c>
      <c r="O23" s="97">
        <v>25</v>
      </c>
      <c r="P23" s="97">
        <v>16</v>
      </c>
      <c r="Q23" s="98">
        <v>2.9</v>
      </c>
      <c r="R23" s="98">
        <v>9.1999999999999993</v>
      </c>
      <c r="S23" s="98">
        <v>8</v>
      </c>
      <c r="T23" s="98">
        <v>1</v>
      </c>
      <c r="U23" s="98">
        <v>7.6</v>
      </c>
      <c r="V23" s="98">
        <v>11</v>
      </c>
      <c r="W23" s="99">
        <f t="shared" si="0"/>
        <v>39.700000000000003</v>
      </c>
    </row>
    <row r="24" spans="1:23" s="29" customFormat="1" x14ac:dyDescent="0.3">
      <c r="A24" s="27" t="s">
        <v>166</v>
      </c>
      <c r="B24" s="25"/>
      <c r="C24" s="25"/>
      <c r="D24" s="26"/>
      <c r="E24" s="31"/>
      <c r="F24" s="31"/>
      <c r="G24" s="25"/>
      <c r="H24" s="25"/>
      <c r="I24" s="25"/>
      <c r="J24" s="25"/>
      <c r="K24" s="36">
        <f t="shared" ref="K24:W24" si="1">SUM(K8:K23)</f>
        <v>8871</v>
      </c>
      <c r="L24" s="36">
        <f t="shared" si="1"/>
        <v>54</v>
      </c>
      <c r="M24" s="36">
        <f t="shared" si="1"/>
        <v>30</v>
      </c>
      <c r="N24" s="36">
        <f t="shared" si="1"/>
        <v>5696</v>
      </c>
      <c r="O24" s="36">
        <f t="shared" si="1"/>
        <v>1067</v>
      </c>
      <c r="P24" s="36">
        <f t="shared" si="1"/>
        <v>1209</v>
      </c>
      <c r="Q24" s="87">
        <f t="shared" si="1"/>
        <v>134.4</v>
      </c>
      <c r="R24" s="87">
        <f t="shared" si="1"/>
        <v>644.79999999999995</v>
      </c>
      <c r="S24" s="87">
        <f t="shared" si="1"/>
        <v>254</v>
      </c>
      <c r="T24" s="87">
        <f t="shared" si="1"/>
        <v>47</v>
      </c>
      <c r="U24" s="87">
        <f t="shared" si="1"/>
        <v>160.5</v>
      </c>
      <c r="V24" s="87">
        <f t="shared" si="1"/>
        <v>200.5</v>
      </c>
      <c r="W24" s="87">
        <f t="shared" si="1"/>
        <v>1441.2</v>
      </c>
    </row>
  </sheetData>
  <mergeCells count="4">
    <mergeCell ref="E6:F6"/>
    <mergeCell ref="G6:J6"/>
    <mergeCell ref="K6:P6"/>
    <mergeCell ref="Q6:W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23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showGridLines="0" workbookViewId="0"/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5.85546875" style="25" bestFit="1" customWidth="1"/>
    <col min="5" max="13" width="13.7109375" style="25" customWidth="1"/>
    <col min="14" max="14" width="14.5703125" style="25" customWidth="1"/>
    <col min="15" max="17" width="13.7109375" style="25" customWidth="1"/>
    <col min="18" max="25" width="17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167</v>
      </c>
    </row>
    <row r="2" spans="1:25" s="26" customFormat="1" ht="15" customHeight="1" x14ac:dyDescent="0.3">
      <c r="A2" s="100"/>
    </row>
    <row r="3" spans="1:25" s="26" customFormat="1" ht="15" customHeight="1" x14ac:dyDescent="0.3">
      <c r="A3" s="123" t="s">
        <v>168</v>
      </c>
      <c r="B3" s="124"/>
      <c r="C3" s="125"/>
    </row>
    <row r="4" spans="1:25" s="26" customFormat="1" ht="15" customHeight="1" x14ac:dyDescent="0.3"/>
    <row r="5" spans="1:25" s="26" customFormat="1" ht="15.75" customHeight="1" x14ac:dyDescent="0.3">
      <c r="D5" s="15" t="s">
        <v>169</v>
      </c>
      <c r="E5" s="14"/>
      <c r="F5" s="14"/>
      <c r="G5" s="14"/>
      <c r="H5" s="14"/>
      <c r="I5" s="13"/>
      <c r="J5" s="12" t="s">
        <v>170</v>
      </c>
      <c r="K5" s="11"/>
      <c r="L5" s="11"/>
      <c r="M5" s="11"/>
      <c r="N5" s="11"/>
      <c r="O5" s="11"/>
      <c r="P5" s="11"/>
      <c r="Q5" s="10"/>
      <c r="R5" s="9" t="s">
        <v>171</v>
      </c>
      <c r="S5" s="8"/>
      <c r="T5" s="7"/>
      <c r="U5" s="23" t="s">
        <v>172</v>
      </c>
      <c r="V5" s="22"/>
      <c r="W5" s="78"/>
      <c r="X5" s="78"/>
      <c r="Y5" s="78"/>
    </row>
    <row r="6" spans="1:25" s="27" customFormat="1" ht="15" customHeight="1" x14ac:dyDescent="0.3">
      <c r="D6" s="6" t="s">
        <v>173</v>
      </c>
      <c r="E6" s="5"/>
      <c r="F6" s="4"/>
      <c r="G6" s="88"/>
      <c r="H6" s="89"/>
      <c r="I6" s="79"/>
      <c r="J6" s="23" t="s">
        <v>174</v>
      </c>
      <c r="K6" s="22"/>
      <c r="L6" s="23" t="s">
        <v>175</v>
      </c>
      <c r="M6" s="22"/>
      <c r="N6" s="23" t="s">
        <v>176</v>
      </c>
      <c r="O6" s="16"/>
      <c r="P6" s="22"/>
      <c r="Q6" s="72"/>
      <c r="R6" s="74"/>
      <c r="S6" s="74"/>
      <c r="T6" s="74"/>
      <c r="U6" s="107"/>
      <c r="V6" s="107"/>
      <c r="W6" s="72"/>
      <c r="X6" s="72"/>
      <c r="Y6" s="107"/>
    </row>
    <row r="7" spans="1:25" s="29" customFormat="1" ht="60" customHeight="1" x14ac:dyDescent="0.3">
      <c r="A7" s="79" t="s">
        <v>3</v>
      </c>
      <c r="B7" s="79" t="s">
        <v>102</v>
      </c>
      <c r="C7" s="79" t="s">
        <v>103</v>
      </c>
      <c r="D7" s="79" t="s">
        <v>177</v>
      </c>
      <c r="E7" s="94" t="s">
        <v>178</v>
      </c>
      <c r="F7" s="94" t="s">
        <v>179</v>
      </c>
      <c r="G7" s="101" t="s">
        <v>180</v>
      </c>
      <c r="H7" s="126" t="s">
        <v>181</v>
      </c>
      <c r="I7" s="101" t="s">
        <v>182</v>
      </c>
      <c r="J7" s="101" t="s">
        <v>183</v>
      </c>
      <c r="K7" s="126" t="s">
        <v>184</v>
      </c>
      <c r="L7" s="101" t="s">
        <v>185</v>
      </c>
      <c r="M7" s="126" t="s">
        <v>186</v>
      </c>
      <c r="N7" s="101" t="s">
        <v>187</v>
      </c>
      <c r="O7" s="126" t="s">
        <v>188</v>
      </c>
      <c r="P7" s="126" t="s">
        <v>189</v>
      </c>
      <c r="Q7" s="101" t="s">
        <v>190</v>
      </c>
      <c r="R7" s="101" t="s">
        <v>191</v>
      </c>
      <c r="S7" s="101" t="s">
        <v>192</v>
      </c>
      <c r="T7" s="34" t="s">
        <v>193</v>
      </c>
      <c r="U7" s="108" t="s">
        <v>194</v>
      </c>
      <c r="V7" s="108" t="s">
        <v>195</v>
      </c>
      <c r="W7" s="108" t="s">
        <v>196</v>
      </c>
      <c r="X7" s="108" t="s">
        <v>197</v>
      </c>
      <c r="Y7" s="108" t="s">
        <v>198</v>
      </c>
    </row>
    <row r="8" spans="1:25" s="29" customFormat="1" ht="15" customHeight="1" x14ac:dyDescent="0.3">
      <c r="A8" s="127" t="s">
        <v>123</v>
      </c>
      <c r="B8" s="127" t="s">
        <v>124</v>
      </c>
      <c r="C8" s="127"/>
      <c r="D8" s="83">
        <v>2142178</v>
      </c>
      <c r="E8" s="83">
        <v>1144967</v>
      </c>
      <c r="F8" s="102">
        <v>1077197.4165000001</v>
      </c>
      <c r="G8" s="83">
        <v>0</v>
      </c>
      <c r="H8" s="83">
        <v>305992</v>
      </c>
      <c r="I8" s="103">
        <f t="shared" ref="I8:I23" si="0">SUM(D8:H8)</f>
        <v>4670334.4165000003</v>
      </c>
      <c r="J8" s="83">
        <v>2514649</v>
      </c>
      <c r="K8" s="83">
        <v>435593</v>
      </c>
      <c r="L8" s="83">
        <v>1120724</v>
      </c>
      <c r="M8" s="83">
        <v>0</v>
      </c>
      <c r="N8" s="83">
        <v>160571</v>
      </c>
      <c r="O8" s="83">
        <v>94662</v>
      </c>
      <c r="P8" s="83">
        <v>344135</v>
      </c>
      <c r="Q8" s="103">
        <f t="shared" ref="Q8:Q23" si="1">SUM(J8:P8)</f>
        <v>4670334</v>
      </c>
      <c r="R8" s="83">
        <v>4524198</v>
      </c>
      <c r="S8" s="83">
        <v>146136</v>
      </c>
      <c r="T8" s="70">
        <f>SUM('Part C'!$R8:$S8)</f>
        <v>4670334</v>
      </c>
      <c r="U8" s="83">
        <v>13545.502994012</v>
      </c>
      <c r="V8" s="83">
        <v>437.53293413173702</v>
      </c>
      <c r="W8" s="83">
        <v>2117990.9364600801</v>
      </c>
      <c r="X8" s="83">
        <v>6788324.9364600796</v>
      </c>
      <c r="Y8" s="35">
        <v>20324.326157066102</v>
      </c>
    </row>
    <row r="9" spans="1:25" s="29" customFormat="1" ht="15" x14ac:dyDescent="0.3">
      <c r="A9" s="127" t="s">
        <v>130</v>
      </c>
      <c r="B9" s="127" t="s">
        <v>131</v>
      </c>
      <c r="C9" s="127"/>
      <c r="D9" s="83">
        <v>2783623</v>
      </c>
      <c r="E9" s="83">
        <v>932034</v>
      </c>
      <c r="F9" s="102">
        <v>1217620.7989000001</v>
      </c>
      <c r="G9" s="83">
        <v>0</v>
      </c>
      <c r="H9" s="83">
        <v>569460</v>
      </c>
      <c r="I9" s="103">
        <f t="shared" si="0"/>
        <v>5502737.7988999998</v>
      </c>
      <c r="J9" s="83">
        <v>3805642</v>
      </c>
      <c r="K9" s="83">
        <v>0</v>
      </c>
      <c r="L9" s="83">
        <v>851562</v>
      </c>
      <c r="M9" s="83">
        <v>29400</v>
      </c>
      <c r="N9" s="83">
        <v>290319</v>
      </c>
      <c r="O9" s="83">
        <v>103483</v>
      </c>
      <c r="P9" s="83">
        <v>422332</v>
      </c>
      <c r="Q9" s="103">
        <f t="shared" si="1"/>
        <v>5502738</v>
      </c>
      <c r="R9" s="83">
        <v>5160434</v>
      </c>
      <c r="S9" s="83">
        <v>342304</v>
      </c>
      <c r="T9" s="70">
        <f>SUM('Part C'!$R9:$S9)</f>
        <v>5502738</v>
      </c>
      <c r="U9" s="83">
        <v>13508.989528795801</v>
      </c>
      <c r="V9" s="83">
        <v>896.08376963350804</v>
      </c>
      <c r="W9" s="83">
        <v>2422372.8674483499</v>
      </c>
      <c r="X9" s="83">
        <v>7925110.8674483504</v>
      </c>
      <c r="Y9" s="35">
        <v>20746.363527351699</v>
      </c>
    </row>
    <row r="10" spans="1:25" s="29" customFormat="1" ht="15" x14ac:dyDescent="0.3">
      <c r="A10" s="127" t="s">
        <v>132</v>
      </c>
      <c r="B10" s="127" t="s">
        <v>133</v>
      </c>
      <c r="C10" s="127"/>
      <c r="D10" s="83">
        <v>2995026</v>
      </c>
      <c r="E10" s="83">
        <v>1106913</v>
      </c>
      <c r="F10" s="102">
        <v>1344205.4103000001</v>
      </c>
      <c r="G10" s="83">
        <v>0</v>
      </c>
      <c r="H10" s="83">
        <v>466255</v>
      </c>
      <c r="I10" s="103">
        <f t="shared" si="0"/>
        <v>5912399.4102999996</v>
      </c>
      <c r="J10" s="83">
        <v>4300574</v>
      </c>
      <c r="K10" s="83">
        <v>189230</v>
      </c>
      <c r="L10" s="83">
        <v>578377</v>
      </c>
      <c r="M10" s="83">
        <v>0</v>
      </c>
      <c r="N10" s="83">
        <v>330769</v>
      </c>
      <c r="O10" s="83">
        <v>121276</v>
      </c>
      <c r="P10" s="83">
        <v>392174</v>
      </c>
      <c r="Q10" s="103">
        <f t="shared" si="1"/>
        <v>5912400</v>
      </c>
      <c r="R10" s="83">
        <v>5701922</v>
      </c>
      <c r="S10" s="83">
        <v>210478</v>
      </c>
      <c r="T10" s="70">
        <f>SUM('Part C'!$R10:$S10)</f>
        <v>5912400</v>
      </c>
      <c r="U10" s="83">
        <v>13260.2837209302</v>
      </c>
      <c r="V10" s="83">
        <v>489.48372093023301</v>
      </c>
      <c r="W10" s="83">
        <v>2726754.7984366301</v>
      </c>
      <c r="X10" s="83">
        <v>8639154.7984366305</v>
      </c>
      <c r="Y10" s="35">
        <v>20091.057670782899</v>
      </c>
    </row>
    <row r="11" spans="1:25" s="29" customFormat="1" ht="15" x14ac:dyDescent="0.3">
      <c r="A11" s="127" t="s">
        <v>134</v>
      </c>
      <c r="B11" s="127" t="s">
        <v>135</v>
      </c>
      <c r="C11" s="127"/>
      <c r="D11" s="83">
        <v>4178697</v>
      </c>
      <c r="E11" s="83">
        <v>1454027</v>
      </c>
      <c r="F11" s="102">
        <v>1845843.6547999999</v>
      </c>
      <c r="G11" s="83">
        <v>0</v>
      </c>
      <c r="H11" s="83">
        <v>645725</v>
      </c>
      <c r="I11" s="103">
        <f t="shared" si="0"/>
        <v>8124292.6547999997</v>
      </c>
      <c r="J11" s="83">
        <v>4787832</v>
      </c>
      <c r="K11" s="83">
        <v>0</v>
      </c>
      <c r="L11" s="83">
        <v>2345042</v>
      </c>
      <c r="M11" s="83">
        <v>0</v>
      </c>
      <c r="N11" s="83">
        <v>350515</v>
      </c>
      <c r="O11" s="83">
        <v>150959</v>
      </c>
      <c r="P11" s="83">
        <v>489945</v>
      </c>
      <c r="Q11" s="103">
        <f t="shared" si="1"/>
        <v>8124293</v>
      </c>
      <c r="R11" s="83">
        <v>7870412</v>
      </c>
      <c r="S11" s="83">
        <v>253881</v>
      </c>
      <c r="T11" s="70">
        <f>SUM('Part C'!$R11:$S11)</f>
        <v>8124293</v>
      </c>
      <c r="U11" s="83">
        <v>15899.822222222199</v>
      </c>
      <c r="V11" s="83">
        <v>512.89090909090896</v>
      </c>
      <c r="W11" s="83">
        <v>3138938.66331658</v>
      </c>
      <c r="X11" s="83">
        <v>11263231.6633166</v>
      </c>
      <c r="Y11" s="35">
        <v>22754.0033602355</v>
      </c>
    </row>
    <row r="12" spans="1:25" s="29" customFormat="1" ht="15" x14ac:dyDescent="0.3">
      <c r="A12" s="127" t="s">
        <v>136</v>
      </c>
      <c r="B12" s="127" t="s">
        <v>137</v>
      </c>
      <c r="C12" s="127"/>
      <c r="D12" s="83">
        <v>3399597</v>
      </c>
      <c r="E12" s="83">
        <v>1737822</v>
      </c>
      <c r="F12" s="102">
        <v>1683532.2063</v>
      </c>
      <c r="G12" s="83">
        <v>0</v>
      </c>
      <c r="H12" s="83">
        <v>658205</v>
      </c>
      <c r="I12" s="103">
        <f t="shared" si="0"/>
        <v>7479156.2062999997</v>
      </c>
      <c r="J12" s="83">
        <v>4645248</v>
      </c>
      <c r="K12" s="83">
        <v>0</v>
      </c>
      <c r="L12" s="83">
        <v>1833061</v>
      </c>
      <c r="M12" s="83">
        <v>0</v>
      </c>
      <c r="N12" s="83">
        <v>299161</v>
      </c>
      <c r="O12" s="83">
        <v>149143</v>
      </c>
      <c r="P12" s="83">
        <v>552543</v>
      </c>
      <c r="Q12" s="103">
        <f t="shared" si="1"/>
        <v>7479156</v>
      </c>
      <c r="R12" s="83">
        <v>7100392</v>
      </c>
      <c r="S12" s="83">
        <v>378764</v>
      </c>
      <c r="T12" s="70">
        <f>SUM('Part C'!$R12:$S12)</f>
        <v>7479156</v>
      </c>
      <c r="U12" s="83">
        <v>14520.229038854801</v>
      </c>
      <c r="V12" s="83">
        <v>774.56850715746396</v>
      </c>
      <c r="W12" s="83">
        <v>3100890.9219430499</v>
      </c>
      <c r="X12" s="83">
        <v>10580046.921943</v>
      </c>
      <c r="Y12" s="35">
        <v>21636.087774934698</v>
      </c>
    </row>
    <row r="13" spans="1:25" s="29" customFormat="1" ht="15" x14ac:dyDescent="0.3">
      <c r="A13" s="127" t="s">
        <v>139</v>
      </c>
      <c r="B13" s="127" t="s">
        <v>140</v>
      </c>
      <c r="C13" s="127"/>
      <c r="D13" s="83">
        <v>2336987</v>
      </c>
      <c r="E13" s="83">
        <v>959125</v>
      </c>
      <c r="F13" s="102">
        <v>1080135.9024</v>
      </c>
      <c r="G13" s="83">
        <v>0</v>
      </c>
      <c r="H13" s="83">
        <v>465333</v>
      </c>
      <c r="I13" s="103">
        <f t="shared" si="0"/>
        <v>4841580.9024</v>
      </c>
      <c r="J13" s="83">
        <v>3197019</v>
      </c>
      <c r="K13" s="83">
        <v>0</v>
      </c>
      <c r="L13" s="83">
        <v>947620</v>
      </c>
      <c r="M13" s="83">
        <v>0</v>
      </c>
      <c r="N13" s="83">
        <v>156633</v>
      </c>
      <c r="O13" s="83">
        <v>117595</v>
      </c>
      <c r="P13" s="83">
        <v>422714</v>
      </c>
      <c r="Q13" s="103">
        <f t="shared" si="1"/>
        <v>4841581</v>
      </c>
      <c r="R13" s="83">
        <v>4565097</v>
      </c>
      <c r="S13" s="83">
        <v>276484</v>
      </c>
      <c r="T13" s="70">
        <f>SUM('Part C'!$R13:$S13)</f>
        <v>4841581</v>
      </c>
      <c r="U13" s="83">
        <v>14584.974440894601</v>
      </c>
      <c r="V13" s="83">
        <v>883.33546325878604</v>
      </c>
      <c r="W13" s="83">
        <v>1984823.84165271</v>
      </c>
      <c r="X13" s="83">
        <v>6826404.84165271</v>
      </c>
      <c r="Y13" s="35">
        <v>21809.600133075699</v>
      </c>
    </row>
    <row r="14" spans="1:25" s="29" customFormat="1" ht="15" x14ac:dyDescent="0.3">
      <c r="A14" s="127" t="s">
        <v>141</v>
      </c>
      <c r="B14" s="127" t="s">
        <v>142</v>
      </c>
      <c r="C14" s="127"/>
      <c r="D14" s="83">
        <v>2963074</v>
      </c>
      <c r="E14" s="83">
        <v>1309491</v>
      </c>
      <c r="F14" s="102">
        <v>1400119.5504999999</v>
      </c>
      <c r="G14" s="83">
        <v>0</v>
      </c>
      <c r="H14" s="83">
        <v>834499</v>
      </c>
      <c r="I14" s="103">
        <f t="shared" si="0"/>
        <v>6507183.5504999999</v>
      </c>
      <c r="J14" s="83">
        <v>4375285</v>
      </c>
      <c r="K14" s="83">
        <v>0</v>
      </c>
      <c r="L14" s="83">
        <v>768017</v>
      </c>
      <c r="M14" s="83">
        <v>29400</v>
      </c>
      <c r="N14" s="83">
        <v>322872</v>
      </c>
      <c r="O14" s="83">
        <v>142188</v>
      </c>
      <c r="P14" s="83">
        <v>869422</v>
      </c>
      <c r="Q14" s="103">
        <f t="shared" si="1"/>
        <v>6507184</v>
      </c>
      <c r="R14" s="83">
        <v>6054282</v>
      </c>
      <c r="S14" s="83">
        <v>452902</v>
      </c>
      <c r="T14" s="70">
        <f>SUM('Part C'!$R14:$S14)</f>
        <v>6507184</v>
      </c>
      <c r="U14" s="83">
        <v>14112.5454545455</v>
      </c>
      <c r="V14" s="83">
        <v>1055.7156177156201</v>
      </c>
      <c r="W14" s="83">
        <v>2720413.50820771</v>
      </c>
      <c r="X14" s="83">
        <v>9227597.5082076993</v>
      </c>
      <c r="Y14" s="35">
        <v>21509.551301183499</v>
      </c>
    </row>
    <row r="15" spans="1:25" s="29" customFormat="1" ht="15" x14ac:dyDescent="0.3">
      <c r="A15" s="127" t="s">
        <v>143</v>
      </c>
      <c r="B15" s="127" t="s">
        <v>144</v>
      </c>
      <c r="C15" s="127"/>
      <c r="D15" s="83">
        <v>3888337</v>
      </c>
      <c r="E15" s="83">
        <v>1794961</v>
      </c>
      <c r="F15" s="102">
        <v>1862416.7546000001</v>
      </c>
      <c r="G15" s="83">
        <v>0</v>
      </c>
      <c r="H15" s="83">
        <v>942338</v>
      </c>
      <c r="I15" s="103">
        <f t="shared" si="0"/>
        <v>8488052.7545999996</v>
      </c>
      <c r="J15" s="83">
        <v>5424063</v>
      </c>
      <c r="K15" s="83">
        <v>0</v>
      </c>
      <c r="L15" s="83">
        <v>1446177</v>
      </c>
      <c r="M15" s="83">
        <v>29400</v>
      </c>
      <c r="N15" s="83">
        <v>515225</v>
      </c>
      <c r="O15" s="83">
        <v>165720</v>
      </c>
      <c r="P15" s="83">
        <v>907468</v>
      </c>
      <c r="Q15" s="103">
        <f t="shared" si="1"/>
        <v>8488053</v>
      </c>
      <c r="R15" s="83">
        <v>7686093</v>
      </c>
      <c r="S15" s="83">
        <v>801960</v>
      </c>
      <c r="T15" s="70">
        <f>SUM('Part C'!$R15:$S15)</f>
        <v>8488053</v>
      </c>
      <c r="U15" s="83">
        <v>14696.162523900601</v>
      </c>
      <c r="V15" s="83">
        <v>1533.38432122371</v>
      </c>
      <c r="W15" s="83">
        <v>3316494.7897264101</v>
      </c>
      <c r="X15" s="83">
        <v>11804547.789726401</v>
      </c>
      <c r="Y15" s="35">
        <v>22570.8370740467</v>
      </c>
    </row>
    <row r="16" spans="1:25" s="29" customFormat="1" ht="15" x14ac:dyDescent="0.3">
      <c r="A16" s="127" t="s">
        <v>145</v>
      </c>
      <c r="B16" s="127" t="s">
        <v>146</v>
      </c>
      <c r="C16" s="127"/>
      <c r="D16" s="83">
        <v>5343402</v>
      </c>
      <c r="E16" s="83">
        <v>2668865</v>
      </c>
      <c r="F16" s="102">
        <v>2625619.8958999999</v>
      </c>
      <c r="G16" s="83">
        <v>0</v>
      </c>
      <c r="H16" s="83">
        <v>1072488</v>
      </c>
      <c r="I16" s="103">
        <f t="shared" si="0"/>
        <v>11710374.8959</v>
      </c>
      <c r="J16" s="83">
        <v>7997021</v>
      </c>
      <c r="K16" s="83">
        <v>0</v>
      </c>
      <c r="L16" s="83">
        <v>1842380</v>
      </c>
      <c r="M16" s="83">
        <v>0</v>
      </c>
      <c r="N16" s="83">
        <v>538000</v>
      </c>
      <c r="O16" s="83">
        <v>241056</v>
      </c>
      <c r="P16" s="83">
        <v>1091918</v>
      </c>
      <c r="Q16" s="103">
        <f t="shared" si="1"/>
        <v>11710375</v>
      </c>
      <c r="R16" s="83">
        <v>11374112</v>
      </c>
      <c r="S16" s="83">
        <v>336263</v>
      </c>
      <c r="T16" s="70">
        <f>SUM('Part C'!$R16:$S16)</f>
        <v>11710375</v>
      </c>
      <c r="U16" s="83">
        <v>15930.128851540599</v>
      </c>
      <c r="V16" s="83">
        <v>470.95658263305302</v>
      </c>
      <c r="W16" s="83">
        <v>4527681.2234505899</v>
      </c>
      <c r="X16" s="83">
        <v>16238056.223450599</v>
      </c>
      <c r="Y16" s="35">
        <v>22742.3756630961</v>
      </c>
    </row>
    <row r="17" spans="1:25" s="29" customFormat="1" ht="15" x14ac:dyDescent="0.3">
      <c r="A17" s="127" t="s">
        <v>149</v>
      </c>
      <c r="B17" s="127" t="s">
        <v>150</v>
      </c>
      <c r="C17" s="127"/>
      <c r="D17" s="83">
        <v>16624812</v>
      </c>
      <c r="E17" s="83">
        <v>9331346</v>
      </c>
      <c r="F17" s="102">
        <v>8505832.9766000006</v>
      </c>
      <c r="G17" s="83">
        <v>0</v>
      </c>
      <c r="H17" s="83">
        <v>4129725</v>
      </c>
      <c r="I17" s="103">
        <f t="shared" si="0"/>
        <v>38591715.976599999</v>
      </c>
      <c r="J17" s="83">
        <v>25385350</v>
      </c>
      <c r="K17" s="83">
        <v>0</v>
      </c>
      <c r="L17" s="83">
        <v>5550060</v>
      </c>
      <c r="M17" s="83">
        <v>0</v>
      </c>
      <c r="N17" s="83">
        <v>2092068</v>
      </c>
      <c r="O17" s="83">
        <v>898024</v>
      </c>
      <c r="P17" s="83">
        <v>4666214</v>
      </c>
      <c r="Q17" s="103">
        <f t="shared" si="1"/>
        <v>38591716</v>
      </c>
      <c r="R17" s="83">
        <v>37083892</v>
      </c>
      <c r="S17" s="83">
        <v>1507824</v>
      </c>
      <c r="T17" s="70">
        <f>SUM('Part C'!$R17:$S17)</f>
        <v>38591716</v>
      </c>
      <c r="U17" s="83">
        <v>13988.6427763108</v>
      </c>
      <c r="V17" s="83">
        <v>568.77555639381399</v>
      </c>
      <c r="W17" s="83">
        <v>16810760.396873299</v>
      </c>
      <c r="X17" s="83">
        <v>55402476.396873303</v>
      </c>
      <c r="Y17" s="35">
        <v>20898.708561627001</v>
      </c>
    </row>
    <row r="18" spans="1:25" s="29" customFormat="1" ht="15" x14ac:dyDescent="0.3">
      <c r="A18" s="127" t="s">
        <v>154</v>
      </c>
      <c r="B18" s="127" t="s">
        <v>155</v>
      </c>
      <c r="C18" s="127"/>
      <c r="D18" s="83">
        <v>2470029</v>
      </c>
      <c r="E18" s="83">
        <v>1655511</v>
      </c>
      <c r="F18" s="102">
        <v>1351939.4580000001</v>
      </c>
      <c r="G18" s="83">
        <v>0</v>
      </c>
      <c r="H18" s="83">
        <v>726797</v>
      </c>
      <c r="I18" s="103">
        <f t="shared" si="0"/>
        <v>6204276.4580000006</v>
      </c>
      <c r="J18" s="83">
        <v>3289475</v>
      </c>
      <c r="K18" s="83">
        <v>0</v>
      </c>
      <c r="L18" s="83">
        <v>1620848</v>
      </c>
      <c r="M18" s="83">
        <v>58800</v>
      </c>
      <c r="N18" s="83">
        <v>329691</v>
      </c>
      <c r="O18" s="83">
        <v>109279</v>
      </c>
      <c r="P18" s="83">
        <v>796183</v>
      </c>
      <c r="Q18" s="103">
        <f t="shared" si="1"/>
        <v>6204276</v>
      </c>
      <c r="R18" s="83">
        <v>5417455</v>
      </c>
      <c r="S18" s="83">
        <v>786821</v>
      </c>
      <c r="T18" s="70">
        <f>SUM('Part C'!$R18:$S18)</f>
        <v>6204276</v>
      </c>
      <c r="U18" s="83">
        <v>15217.5702247191</v>
      </c>
      <c r="V18" s="83">
        <v>2210.17134831461</v>
      </c>
      <c r="W18" s="83">
        <v>2257499.3214963698</v>
      </c>
      <c r="X18" s="83">
        <v>8461775.3214963693</v>
      </c>
      <c r="Y18" s="35">
        <v>23769.031801956098</v>
      </c>
    </row>
    <row r="19" spans="1:25" s="29" customFormat="1" ht="15" x14ac:dyDescent="0.3">
      <c r="A19" s="127" t="s">
        <v>156</v>
      </c>
      <c r="B19" s="127" t="s">
        <v>157</v>
      </c>
      <c r="C19" s="127"/>
      <c r="D19" s="83">
        <v>2210990</v>
      </c>
      <c r="E19" s="83">
        <v>1081562</v>
      </c>
      <c r="F19" s="102">
        <v>1078969.2904000001</v>
      </c>
      <c r="G19" s="83">
        <v>0</v>
      </c>
      <c r="H19" s="83">
        <v>1592215</v>
      </c>
      <c r="I19" s="103">
        <f t="shared" si="0"/>
        <v>5963736.2904000003</v>
      </c>
      <c r="J19" s="83">
        <v>4264156</v>
      </c>
      <c r="K19" s="83">
        <v>0</v>
      </c>
      <c r="L19" s="83">
        <v>858519</v>
      </c>
      <c r="M19" s="83">
        <v>0</v>
      </c>
      <c r="N19" s="83">
        <v>314910</v>
      </c>
      <c r="O19" s="83">
        <v>90294</v>
      </c>
      <c r="P19" s="83">
        <v>435858</v>
      </c>
      <c r="Q19" s="103">
        <f t="shared" si="1"/>
        <v>5963737</v>
      </c>
      <c r="R19" s="83">
        <v>5251187</v>
      </c>
      <c r="S19" s="83">
        <v>712550</v>
      </c>
      <c r="T19" s="70">
        <f>SUM('Part C'!$R19:$S19)</f>
        <v>5963737</v>
      </c>
      <c r="U19" s="83">
        <v>17330.650165016501</v>
      </c>
      <c r="V19" s="83">
        <v>2351.6501650165001</v>
      </c>
      <c r="W19" s="83">
        <v>1921410.9393634801</v>
      </c>
      <c r="X19" s="83">
        <v>7885147.9393634796</v>
      </c>
      <c r="Y19" s="35">
        <v>26023.590558955399</v>
      </c>
    </row>
    <row r="20" spans="1:25" s="29" customFormat="1" ht="15" x14ac:dyDescent="0.3">
      <c r="A20" s="127" t="s">
        <v>158</v>
      </c>
      <c r="B20" s="127" t="s">
        <v>159</v>
      </c>
      <c r="C20" s="127"/>
      <c r="D20" s="83">
        <v>2557300</v>
      </c>
      <c r="E20" s="83">
        <v>1356338</v>
      </c>
      <c r="F20" s="102">
        <v>1282499.1725999999</v>
      </c>
      <c r="G20" s="83">
        <v>0</v>
      </c>
      <c r="H20" s="83">
        <v>724577</v>
      </c>
      <c r="I20" s="103">
        <f t="shared" si="0"/>
        <v>5920714.1726000002</v>
      </c>
      <c r="J20" s="83">
        <v>4055102</v>
      </c>
      <c r="K20" s="83">
        <v>0</v>
      </c>
      <c r="L20" s="83">
        <v>608405</v>
      </c>
      <c r="M20" s="83">
        <v>0</v>
      </c>
      <c r="N20" s="83">
        <v>388457</v>
      </c>
      <c r="O20" s="83">
        <v>128968</v>
      </c>
      <c r="P20" s="83">
        <v>739782</v>
      </c>
      <c r="Q20" s="103">
        <f t="shared" si="1"/>
        <v>5920714</v>
      </c>
      <c r="R20" s="83">
        <v>5305430</v>
      </c>
      <c r="S20" s="83">
        <v>615284</v>
      </c>
      <c r="T20" s="70">
        <f>SUM('Part C'!$R20:$S20)</f>
        <v>5920714</v>
      </c>
      <c r="U20" s="83">
        <v>15422.761627907001</v>
      </c>
      <c r="V20" s="83">
        <v>1788.6162790697699</v>
      </c>
      <c r="W20" s="83">
        <v>2181403.8387493002</v>
      </c>
      <c r="X20" s="83">
        <v>8102117.8387492998</v>
      </c>
      <c r="Y20" s="35">
        <v>23552.668135899101</v>
      </c>
    </row>
    <row r="21" spans="1:25" s="29" customFormat="1" ht="15" x14ac:dyDescent="0.3">
      <c r="A21" s="127" t="s">
        <v>160</v>
      </c>
      <c r="B21" s="127" t="s">
        <v>161</v>
      </c>
      <c r="C21" s="127"/>
      <c r="D21" s="83">
        <v>5205244</v>
      </c>
      <c r="E21" s="83">
        <v>2251339</v>
      </c>
      <c r="F21" s="102">
        <v>2443522.2491000001</v>
      </c>
      <c r="G21" s="83">
        <v>0</v>
      </c>
      <c r="H21" s="83">
        <v>919214</v>
      </c>
      <c r="I21" s="103">
        <f t="shared" si="0"/>
        <v>10819319.2491</v>
      </c>
      <c r="J21" s="83">
        <v>7531910</v>
      </c>
      <c r="K21" s="83">
        <v>0</v>
      </c>
      <c r="L21" s="83">
        <v>1383227</v>
      </c>
      <c r="M21" s="83">
        <v>0</v>
      </c>
      <c r="N21" s="83">
        <v>469096</v>
      </c>
      <c r="O21" s="83">
        <v>231421</v>
      </c>
      <c r="P21" s="83">
        <v>1203664</v>
      </c>
      <c r="Q21" s="103">
        <f t="shared" si="1"/>
        <v>10819318</v>
      </c>
      <c r="R21" s="83">
        <v>10551041</v>
      </c>
      <c r="S21" s="83">
        <v>268278</v>
      </c>
      <c r="T21" s="70">
        <f>SUM('Part C'!$R21:$S21)</f>
        <v>10819319</v>
      </c>
      <c r="U21" s="83">
        <v>16133.090214067301</v>
      </c>
      <c r="V21" s="83">
        <v>410.21100917431198</v>
      </c>
      <c r="W21" s="83">
        <v>4147203.8097152398</v>
      </c>
      <c r="X21" s="83">
        <v>14966522.8097152</v>
      </c>
      <c r="Y21" s="35">
        <v>22884.591452164001</v>
      </c>
    </row>
    <row r="22" spans="1:25" s="29" customFormat="1" ht="15" x14ac:dyDescent="0.3">
      <c r="A22" s="127" t="s">
        <v>162</v>
      </c>
      <c r="B22" s="127" t="s">
        <v>163</v>
      </c>
      <c r="C22" s="127"/>
      <c r="D22" s="83">
        <v>4077035</v>
      </c>
      <c r="E22" s="83">
        <v>2275236</v>
      </c>
      <c r="F22" s="102">
        <v>2081639.2067</v>
      </c>
      <c r="G22" s="83">
        <v>0</v>
      </c>
      <c r="H22" s="83">
        <v>672476</v>
      </c>
      <c r="I22" s="103">
        <f t="shared" si="0"/>
        <v>9106386.2067000009</v>
      </c>
      <c r="J22" s="83">
        <v>6134151</v>
      </c>
      <c r="K22" s="83">
        <v>0</v>
      </c>
      <c r="L22" s="83">
        <v>1129953</v>
      </c>
      <c r="M22" s="83">
        <v>0</v>
      </c>
      <c r="N22" s="83">
        <v>655397</v>
      </c>
      <c r="O22" s="83">
        <v>201096</v>
      </c>
      <c r="P22" s="83">
        <v>985789</v>
      </c>
      <c r="Q22" s="103">
        <f t="shared" si="1"/>
        <v>9106386</v>
      </c>
      <c r="R22" s="83">
        <v>8881834</v>
      </c>
      <c r="S22" s="83">
        <v>224552</v>
      </c>
      <c r="T22" s="70">
        <f>SUM('Part C'!$R22:$S22)</f>
        <v>9106386</v>
      </c>
      <c r="U22" s="83">
        <v>20094.647058823499</v>
      </c>
      <c r="V22" s="83">
        <v>508.03619909502299</v>
      </c>
      <c r="W22" s="83">
        <v>2802850.2811837001</v>
      </c>
      <c r="X22" s="83">
        <v>11909236.281183699</v>
      </c>
      <c r="Y22" s="35">
        <v>26943.9734868409</v>
      </c>
    </row>
    <row r="23" spans="1:25" s="29" customFormat="1" ht="15" x14ac:dyDescent="0.3">
      <c r="A23" s="127" t="s">
        <v>164</v>
      </c>
      <c r="B23" s="127" t="s">
        <v>165</v>
      </c>
      <c r="C23" s="127"/>
      <c r="D23" s="83">
        <v>920541</v>
      </c>
      <c r="E23" s="83">
        <v>416185</v>
      </c>
      <c r="F23" s="102">
        <v>438045.1102</v>
      </c>
      <c r="G23" s="83">
        <v>0</v>
      </c>
      <c r="H23" s="83">
        <v>144452</v>
      </c>
      <c r="I23" s="103">
        <f t="shared" si="0"/>
        <v>1919223.1102</v>
      </c>
      <c r="J23" s="83">
        <v>1276321</v>
      </c>
      <c r="K23" s="83">
        <v>0</v>
      </c>
      <c r="L23" s="83">
        <v>286728</v>
      </c>
      <c r="M23" s="83">
        <v>0</v>
      </c>
      <c r="N23" s="83">
        <v>0</v>
      </c>
      <c r="O23" s="83">
        <v>107640</v>
      </c>
      <c r="P23" s="83">
        <v>248535</v>
      </c>
      <c r="Q23" s="103">
        <f t="shared" si="1"/>
        <v>1919224</v>
      </c>
      <c r="R23" s="83">
        <v>1878202</v>
      </c>
      <c r="S23" s="83">
        <v>41021</v>
      </c>
      <c r="T23" s="70">
        <f>SUM('Part C'!$R23:$S23)</f>
        <v>1919223</v>
      </c>
      <c r="U23" s="83">
        <v>19564.604166666701</v>
      </c>
      <c r="V23" s="83">
        <v>427.30208333333297</v>
      </c>
      <c r="W23" s="83">
        <v>608763.86197654903</v>
      </c>
      <c r="X23" s="83">
        <v>2527986.86197655</v>
      </c>
      <c r="Y23" s="35">
        <v>26333.1964789224</v>
      </c>
    </row>
    <row r="24" spans="1:25" s="26" customFormat="1" ht="15" customHeight="1" x14ac:dyDescent="0.3">
      <c r="A24" s="27" t="s">
        <v>166</v>
      </c>
      <c r="B24" s="27"/>
      <c r="D24" s="37">
        <f t="shared" ref="D24:T24" si="2">SUM(D8:D23)</f>
        <v>64096872</v>
      </c>
      <c r="E24" s="37">
        <f t="shared" si="2"/>
        <v>31475722</v>
      </c>
      <c r="F24" s="37">
        <f t="shared" si="2"/>
        <v>31319139.053799998</v>
      </c>
      <c r="G24" s="37">
        <f t="shared" si="2"/>
        <v>0</v>
      </c>
      <c r="H24" s="37">
        <f t="shared" si="2"/>
        <v>14869751</v>
      </c>
      <c r="I24" s="37">
        <f t="shared" si="2"/>
        <v>141761484.05379999</v>
      </c>
      <c r="J24" s="37">
        <f t="shared" si="2"/>
        <v>92983798</v>
      </c>
      <c r="K24" s="37">
        <f t="shared" si="2"/>
        <v>624823</v>
      </c>
      <c r="L24" s="37">
        <f t="shared" si="2"/>
        <v>23170700</v>
      </c>
      <c r="M24" s="37">
        <f t="shared" si="2"/>
        <v>147000</v>
      </c>
      <c r="N24" s="37">
        <f t="shared" si="2"/>
        <v>7213684</v>
      </c>
      <c r="O24" s="37">
        <f t="shared" si="2"/>
        <v>3052804</v>
      </c>
      <c r="P24" s="37">
        <f t="shared" si="2"/>
        <v>14568676</v>
      </c>
      <c r="Q24" s="37">
        <f t="shared" si="2"/>
        <v>141761485</v>
      </c>
      <c r="R24" s="37">
        <f t="shared" si="2"/>
        <v>134405983</v>
      </c>
      <c r="S24" s="37">
        <f t="shared" si="2"/>
        <v>7355502</v>
      </c>
      <c r="T24" s="37">
        <f t="shared" si="2"/>
        <v>141761485</v>
      </c>
      <c r="W24" s="37">
        <f>SUM(W8:W23)</f>
        <v>56786254.000000045</v>
      </c>
      <c r="X24" s="37">
        <f>SUM(X8:X23)</f>
        <v>198547738.99999997</v>
      </c>
      <c r="Y24" s="37"/>
    </row>
  </sheetData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showGridLines="0" workbookViewId="0"/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4.5703125" style="25" customWidth="1"/>
    <col min="5" max="5" width="18.85546875" style="25" customWidth="1"/>
    <col min="6" max="7" width="11.28515625" style="25" customWidth="1"/>
    <col min="8" max="10" width="11.42578125" style="25" customWidth="1"/>
    <col min="11" max="12" width="13.42578125" style="25" customWidth="1"/>
    <col min="13" max="13" width="12.42578125" style="25" customWidth="1"/>
    <col min="14" max="14" width="13.7109375" style="25" customWidth="1"/>
    <col min="15" max="15" width="11.42578125" style="25" customWidth="1"/>
    <col min="16" max="19" width="11.28515625" style="25" customWidth="1"/>
    <col min="20" max="20" width="13.5703125" style="25" customWidth="1"/>
    <col min="21" max="21" width="11.28515625" style="25" customWidth="1"/>
    <col min="22" max="22" width="14.5703125" style="25" customWidth="1"/>
    <col min="23" max="25" width="15.57031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199</v>
      </c>
    </row>
    <row r="2" spans="1:25" s="26" customFormat="1" ht="15" customHeight="1" x14ac:dyDescent="0.3"/>
    <row r="3" spans="1:25" s="26" customFormat="1" ht="15" customHeight="1" x14ac:dyDescent="0.3">
      <c r="A3" s="123" t="s">
        <v>168</v>
      </c>
      <c r="B3" s="124"/>
      <c r="C3" s="124"/>
    </row>
    <row r="4" spans="1:25" s="26" customFormat="1" ht="15" customHeight="1" x14ac:dyDescent="0.3"/>
    <row r="5" spans="1:25" s="26" customFormat="1" ht="15" customHeight="1" x14ac:dyDescent="0.3">
      <c r="F5" s="15" t="s">
        <v>200</v>
      </c>
      <c r="G5" s="14"/>
      <c r="H5" s="14"/>
      <c r="I5" s="14"/>
      <c r="J5" s="14"/>
      <c r="K5" s="14"/>
      <c r="L5" s="14"/>
      <c r="M5" s="14"/>
      <c r="N5" s="13"/>
      <c r="O5" s="11" t="s">
        <v>201</v>
      </c>
      <c r="P5" s="11"/>
      <c r="Q5" s="11"/>
      <c r="R5" s="11"/>
      <c r="S5" s="11"/>
      <c r="T5" s="11"/>
      <c r="U5" s="11"/>
      <c r="V5" s="11"/>
      <c r="W5" s="11"/>
      <c r="X5" s="11"/>
      <c r="Y5" s="10"/>
    </row>
    <row r="6" spans="1:25" s="26" customFormat="1" ht="15" customHeight="1" x14ac:dyDescent="0.3">
      <c r="F6" s="23" t="s">
        <v>202</v>
      </c>
      <c r="G6" s="16"/>
      <c r="H6" s="16"/>
      <c r="I6" s="16"/>
      <c r="J6" s="22"/>
      <c r="K6" s="23" t="s">
        <v>203</v>
      </c>
      <c r="L6" s="16"/>
      <c r="M6" s="16"/>
      <c r="N6" s="22"/>
      <c r="O6" s="75"/>
      <c r="P6" s="23" t="s">
        <v>204</v>
      </c>
      <c r="Q6" s="16"/>
      <c r="R6" s="16"/>
      <c r="S6" s="16"/>
      <c r="T6" s="16"/>
      <c r="U6" s="16"/>
      <c r="V6" s="22"/>
      <c r="W6" s="3" t="s">
        <v>205</v>
      </c>
      <c r="X6" s="2"/>
      <c r="Y6" s="1"/>
    </row>
    <row r="7" spans="1:25" s="29" customFormat="1" ht="74.25" customHeight="1" x14ac:dyDescent="0.3">
      <c r="A7" s="79" t="s">
        <v>3</v>
      </c>
      <c r="B7" s="79" t="s">
        <v>102</v>
      </c>
      <c r="C7" s="79" t="s">
        <v>103</v>
      </c>
      <c r="D7" s="79" t="s">
        <v>206</v>
      </c>
      <c r="E7" s="79" t="s">
        <v>207</v>
      </c>
      <c r="F7" s="79" t="s">
        <v>208</v>
      </c>
      <c r="G7" s="94" t="s">
        <v>209</v>
      </c>
      <c r="H7" s="94" t="s">
        <v>210</v>
      </c>
      <c r="I7" s="94" t="s">
        <v>211</v>
      </c>
      <c r="J7" s="101" t="s">
        <v>212</v>
      </c>
      <c r="K7" s="79" t="s">
        <v>213</v>
      </c>
      <c r="L7" s="94" t="s">
        <v>214</v>
      </c>
      <c r="M7" s="94" t="s">
        <v>215</v>
      </c>
      <c r="N7" s="79" t="s">
        <v>216</v>
      </c>
      <c r="O7" s="101" t="s">
        <v>217</v>
      </c>
      <c r="P7" s="79" t="s">
        <v>218</v>
      </c>
      <c r="Q7" s="94" t="s">
        <v>219</v>
      </c>
      <c r="R7" s="94" t="s">
        <v>220</v>
      </c>
      <c r="S7" s="94" t="s">
        <v>221</v>
      </c>
      <c r="T7" s="94" t="s">
        <v>222</v>
      </c>
      <c r="U7" s="94" t="s">
        <v>181</v>
      </c>
      <c r="V7" s="79" t="s">
        <v>223</v>
      </c>
      <c r="W7" s="79" t="s">
        <v>224</v>
      </c>
      <c r="X7" s="79" t="s">
        <v>225</v>
      </c>
      <c r="Y7" s="72" t="s">
        <v>192</v>
      </c>
    </row>
    <row r="8" spans="1:25" s="26" customFormat="1" ht="15" customHeight="1" x14ac:dyDescent="0.3">
      <c r="A8" s="127" t="s">
        <v>123</v>
      </c>
      <c r="B8" s="127" t="s">
        <v>124</v>
      </c>
      <c r="C8" s="127"/>
      <c r="D8" s="128" t="s">
        <v>128</v>
      </c>
      <c r="E8" s="122" t="s">
        <v>129</v>
      </c>
      <c r="F8" s="104">
        <v>36</v>
      </c>
      <c r="G8" s="104">
        <v>0</v>
      </c>
      <c r="H8" s="104">
        <v>0</v>
      </c>
      <c r="I8" s="104">
        <v>0</v>
      </c>
      <c r="J8" s="105">
        <f t="shared" ref="J8:J23" si="0">SUM(F8:I8)</f>
        <v>36</v>
      </c>
      <c r="K8" s="83">
        <v>0</v>
      </c>
      <c r="L8" s="83">
        <v>435593</v>
      </c>
      <c r="M8" s="83">
        <v>0</v>
      </c>
      <c r="N8" s="103">
        <f t="shared" ref="N8:N23" si="1">SUM(K8:M8)</f>
        <v>435593</v>
      </c>
      <c r="O8" s="106"/>
      <c r="P8" s="83"/>
      <c r="Q8" s="83"/>
      <c r="R8" s="83"/>
      <c r="S8" s="83"/>
      <c r="T8" s="83"/>
      <c r="U8" s="83"/>
      <c r="V8" s="103">
        <f t="shared" ref="V8:V23" si="2">SUM(P8:U8)</f>
        <v>0</v>
      </c>
      <c r="W8" s="83"/>
      <c r="X8" s="83"/>
      <c r="Y8" s="35"/>
    </row>
    <row r="9" spans="1:25" s="26" customFormat="1" ht="15" x14ac:dyDescent="0.3">
      <c r="A9" s="127" t="s">
        <v>130</v>
      </c>
      <c r="B9" s="127" t="s">
        <v>131</v>
      </c>
      <c r="C9" s="127"/>
      <c r="D9" s="128" t="s">
        <v>129</v>
      </c>
      <c r="E9" s="122" t="s">
        <v>129</v>
      </c>
      <c r="F9" s="104"/>
      <c r="G9" s="104"/>
      <c r="H9" s="104"/>
      <c r="I9" s="104"/>
      <c r="J9" s="105">
        <f t="shared" si="0"/>
        <v>0</v>
      </c>
      <c r="K9" s="83"/>
      <c r="L9" s="83"/>
      <c r="M9" s="83"/>
      <c r="N9" s="103">
        <f t="shared" si="1"/>
        <v>0</v>
      </c>
      <c r="O9" s="106"/>
      <c r="P9" s="83"/>
      <c r="Q9" s="83"/>
      <c r="R9" s="83"/>
      <c r="S9" s="83"/>
      <c r="T9" s="83"/>
      <c r="U9" s="83"/>
      <c r="V9" s="103">
        <f t="shared" si="2"/>
        <v>0</v>
      </c>
      <c r="W9" s="83"/>
      <c r="X9" s="83"/>
      <c r="Y9" s="35"/>
    </row>
    <row r="10" spans="1:25" s="26" customFormat="1" ht="15" x14ac:dyDescent="0.3">
      <c r="A10" s="127" t="s">
        <v>132</v>
      </c>
      <c r="B10" s="127" t="s">
        <v>133</v>
      </c>
      <c r="C10" s="127"/>
      <c r="D10" s="128" t="s">
        <v>128</v>
      </c>
      <c r="E10" s="122" t="s">
        <v>129</v>
      </c>
      <c r="F10" s="104">
        <v>18</v>
      </c>
      <c r="G10" s="104">
        <v>0</v>
      </c>
      <c r="H10" s="104">
        <v>0</v>
      </c>
      <c r="I10" s="104">
        <v>0</v>
      </c>
      <c r="J10" s="105">
        <f t="shared" si="0"/>
        <v>18</v>
      </c>
      <c r="K10" s="83">
        <v>0</v>
      </c>
      <c r="L10" s="83">
        <v>189230</v>
      </c>
      <c r="M10" s="83">
        <v>0</v>
      </c>
      <c r="N10" s="103">
        <f t="shared" si="1"/>
        <v>189230</v>
      </c>
      <c r="O10" s="106"/>
      <c r="P10" s="83"/>
      <c r="Q10" s="83"/>
      <c r="R10" s="83"/>
      <c r="S10" s="83"/>
      <c r="T10" s="83"/>
      <c r="U10" s="83"/>
      <c r="V10" s="103">
        <f t="shared" si="2"/>
        <v>0</v>
      </c>
      <c r="W10" s="83"/>
      <c r="X10" s="83"/>
      <c r="Y10" s="35"/>
    </row>
    <row r="11" spans="1:25" s="26" customFormat="1" ht="15" x14ac:dyDescent="0.3">
      <c r="A11" s="127" t="s">
        <v>134</v>
      </c>
      <c r="B11" s="127" t="s">
        <v>135</v>
      </c>
      <c r="C11" s="127"/>
      <c r="D11" s="128" t="s">
        <v>129</v>
      </c>
      <c r="E11" s="122" t="s">
        <v>128</v>
      </c>
      <c r="F11" s="104"/>
      <c r="G11" s="104"/>
      <c r="H11" s="104"/>
      <c r="I11" s="104"/>
      <c r="J11" s="105">
        <f t="shared" si="0"/>
        <v>0</v>
      </c>
      <c r="K11" s="83"/>
      <c r="L11" s="83"/>
      <c r="M11" s="83"/>
      <c r="N11" s="103">
        <f t="shared" si="1"/>
        <v>0</v>
      </c>
      <c r="O11" s="106">
        <v>0</v>
      </c>
      <c r="P11" s="83">
        <v>53986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103">
        <f t="shared" si="2"/>
        <v>53986</v>
      </c>
      <c r="W11" s="83">
        <v>53986</v>
      </c>
      <c r="X11" s="83">
        <v>0</v>
      </c>
      <c r="Y11" s="35">
        <v>0</v>
      </c>
    </row>
    <row r="12" spans="1:25" s="26" customFormat="1" ht="15" x14ac:dyDescent="0.3">
      <c r="A12" s="127" t="s">
        <v>136</v>
      </c>
      <c r="B12" s="127" t="s">
        <v>137</v>
      </c>
      <c r="C12" s="127"/>
      <c r="D12" s="128" t="s">
        <v>129</v>
      </c>
      <c r="E12" s="122" t="s">
        <v>129</v>
      </c>
      <c r="F12" s="104"/>
      <c r="G12" s="104"/>
      <c r="H12" s="104"/>
      <c r="I12" s="104"/>
      <c r="J12" s="105">
        <f t="shared" si="0"/>
        <v>0</v>
      </c>
      <c r="K12" s="83"/>
      <c r="L12" s="83"/>
      <c r="M12" s="83"/>
      <c r="N12" s="103">
        <f t="shared" si="1"/>
        <v>0</v>
      </c>
      <c r="O12" s="106"/>
      <c r="P12" s="83"/>
      <c r="Q12" s="83"/>
      <c r="R12" s="83"/>
      <c r="S12" s="83"/>
      <c r="T12" s="83"/>
      <c r="U12" s="83"/>
      <c r="V12" s="103">
        <f t="shared" si="2"/>
        <v>0</v>
      </c>
      <c r="W12" s="83"/>
      <c r="X12" s="83"/>
      <c r="Y12" s="35"/>
    </row>
    <row r="13" spans="1:25" s="26" customFormat="1" ht="15" x14ac:dyDescent="0.3">
      <c r="A13" s="127" t="s">
        <v>139</v>
      </c>
      <c r="B13" s="127" t="s">
        <v>140</v>
      </c>
      <c r="C13" s="127"/>
      <c r="D13" s="128" t="s">
        <v>129</v>
      </c>
      <c r="E13" s="122" t="s">
        <v>129</v>
      </c>
      <c r="F13" s="104"/>
      <c r="G13" s="104"/>
      <c r="H13" s="104"/>
      <c r="I13" s="104"/>
      <c r="J13" s="105">
        <f t="shared" si="0"/>
        <v>0</v>
      </c>
      <c r="K13" s="83"/>
      <c r="L13" s="83"/>
      <c r="M13" s="83"/>
      <c r="N13" s="103">
        <f t="shared" si="1"/>
        <v>0</v>
      </c>
      <c r="O13" s="106"/>
      <c r="P13" s="83"/>
      <c r="Q13" s="83"/>
      <c r="R13" s="83"/>
      <c r="S13" s="83"/>
      <c r="T13" s="83"/>
      <c r="U13" s="83"/>
      <c r="V13" s="103">
        <f t="shared" si="2"/>
        <v>0</v>
      </c>
      <c r="W13" s="83"/>
      <c r="X13" s="83"/>
      <c r="Y13" s="35"/>
    </row>
    <row r="14" spans="1:25" s="26" customFormat="1" ht="15" x14ac:dyDescent="0.3">
      <c r="A14" s="127" t="s">
        <v>141</v>
      </c>
      <c r="B14" s="127" t="s">
        <v>142</v>
      </c>
      <c r="C14" s="127"/>
      <c r="D14" s="128" t="s">
        <v>129</v>
      </c>
      <c r="E14" s="122" t="s">
        <v>128</v>
      </c>
      <c r="F14" s="104"/>
      <c r="G14" s="104"/>
      <c r="H14" s="104"/>
      <c r="I14" s="104"/>
      <c r="J14" s="105">
        <f t="shared" si="0"/>
        <v>0</v>
      </c>
      <c r="K14" s="83"/>
      <c r="L14" s="83"/>
      <c r="M14" s="83"/>
      <c r="N14" s="103">
        <f t="shared" si="1"/>
        <v>0</v>
      </c>
      <c r="O14" s="106">
        <v>1</v>
      </c>
      <c r="P14" s="83">
        <v>26788</v>
      </c>
      <c r="Q14" s="83">
        <v>225550</v>
      </c>
      <c r="R14" s="83">
        <v>3300</v>
      </c>
      <c r="S14" s="83">
        <v>0</v>
      </c>
      <c r="T14" s="83">
        <v>54398</v>
      </c>
      <c r="U14" s="83">
        <v>297264</v>
      </c>
      <c r="V14" s="103">
        <f t="shared" si="2"/>
        <v>607300</v>
      </c>
      <c r="W14" s="83">
        <v>607300</v>
      </c>
      <c r="X14" s="83">
        <v>0</v>
      </c>
      <c r="Y14" s="35">
        <v>0</v>
      </c>
    </row>
    <row r="15" spans="1:25" s="26" customFormat="1" ht="15" x14ac:dyDescent="0.3">
      <c r="A15" s="127" t="s">
        <v>143</v>
      </c>
      <c r="B15" s="127" t="s">
        <v>144</v>
      </c>
      <c r="C15" s="127"/>
      <c r="D15" s="128" t="s">
        <v>129</v>
      </c>
      <c r="E15" s="122" t="s">
        <v>128</v>
      </c>
      <c r="F15" s="104"/>
      <c r="G15" s="104"/>
      <c r="H15" s="104"/>
      <c r="I15" s="104"/>
      <c r="J15" s="105">
        <f t="shared" si="0"/>
        <v>0</v>
      </c>
      <c r="K15" s="83"/>
      <c r="L15" s="83"/>
      <c r="M15" s="83"/>
      <c r="N15" s="103">
        <f t="shared" si="1"/>
        <v>0</v>
      </c>
      <c r="O15" s="106">
        <v>1</v>
      </c>
      <c r="P15" s="83">
        <v>14115</v>
      </c>
      <c r="Q15" s="83">
        <v>73084</v>
      </c>
      <c r="R15" s="83">
        <v>500</v>
      </c>
      <c r="S15" s="83">
        <v>0</v>
      </c>
      <c r="T15" s="83">
        <v>60354</v>
      </c>
      <c r="U15" s="83">
        <v>362511</v>
      </c>
      <c r="V15" s="103">
        <f t="shared" si="2"/>
        <v>510564</v>
      </c>
      <c r="W15" s="83">
        <v>510564</v>
      </c>
      <c r="X15" s="83">
        <v>0</v>
      </c>
      <c r="Y15" s="35">
        <v>0</v>
      </c>
    </row>
    <row r="16" spans="1:25" s="26" customFormat="1" ht="15" x14ac:dyDescent="0.3">
      <c r="A16" s="127" t="s">
        <v>145</v>
      </c>
      <c r="B16" s="127" t="s">
        <v>146</v>
      </c>
      <c r="C16" s="127"/>
      <c r="D16" s="128" t="s">
        <v>129</v>
      </c>
      <c r="E16" s="122" t="s">
        <v>129</v>
      </c>
      <c r="F16" s="104"/>
      <c r="G16" s="104"/>
      <c r="H16" s="104"/>
      <c r="I16" s="104"/>
      <c r="J16" s="105">
        <f t="shared" si="0"/>
        <v>0</v>
      </c>
      <c r="K16" s="83"/>
      <c r="L16" s="83"/>
      <c r="M16" s="83"/>
      <c r="N16" s="103">
        <f t="shared" si="1"/>
        <v>0</v>
      </c>
      <c r="O16" s="106"/>
      <c r="P16" s="83"/>
      <c r="Q16" s="83"/>
      <c r="R16" s="83"/>
      <c r="S16" s="83"/>
      <c r="T16" s="83"/>
      <c r="U16" s="83"/>
      <c r="V16" s="103">
        <f t="shared" si="2"/>
        <v>0</v>
      </c>
      <c r="W16" s="83"/>
      <c r="X16" s="83"/>
      <c r="Y16" s="35"/>
    </row>
    <row r="17" spans="1:25" s="26" customFormat="1" ht="15" x14ac:dyDescent="0.3">
      <c r="A17" s="127" t="s">
        <v>149</v>
      </c>
      <c r="B17" s="127" t="s">
        <v>150</v>
      </c>
      <c r="C17" s="127"/>
      <c r="D17" s="128" t="s">
        <v>129</v>
      </c>
      <c r="E17" s="122" t="s">
        <v>128</v>
      </c>
      <c r="F17" s="104"/>
      <c r="G17" s="104"/>
      <c r="H17" s="104"/>
      <c r="I17" s="104"/>
      <c r="J17" s="105">
        <f t="shared" si="0"/>
        <v>0</v>
      </c>
      <c r="K17" s="83"/>
      <c r="L17" s="83"/>
      <c r="M17" s="83"/>
      <c r="N17" s="103">
        <f t="shared" si="1"/>
        <v>0</v>
      </c>
      <c r="O17" s="106">
        <v>2</v>
      </c>
      <c r="P17" s="83">
        <v>62188</v>
      </c>
      <c r="Q17" s="83">
        <v>442725</v>
      </c>
      <c r="R17" s="83">
        <v>0</v>
      </c>
      <c r="S17" s="83">
        <v>0</v>
      </c>
      <c r="T17" s="83">
        <v>42418</v>
      </c>
      <c r="U17" s="83">
        <v>1159856</v>
      </c>
      <c r="V17" s="103">
        <f t="shared" si="2"/>
        <v>1707187</v>
      </c>
      <c r="W17" s="83">
        <v>1707187</v>
      </c>
      <c r="X17" s="83">
        <v>0</v>
      </c>
      <c r="Y17" s="35">
        <v>0</v>
      </c>
    </row>
    <row r="18" spans="1:25" s="26" customFormat="1" ht="15" x14ac:dyDescent="0.3">
      <c r="A18" s="127" t="s">
        <v>154</v>
      </c>
      <c r="B18" s="127" t="s">
        <v>155</v>
      </c>
      <c r="C18" s="127"/>
      <c r="D18" s="128" t="s">
        <v>129</v>
      </c>
      <c r="E18" s="122" t="s">
        <v>128</v>
      </c>
      <c r="F18" s="104"/>
      <c r="G18" s="104"/>
      <c r="H18" s="104"/>
      <c r="I18" s="104"/>
      <c r="J18" s="105">
        <f t="shared" si="0"/>
        <v>0</v>
      </c>
      <c r="K18" s="83"/>
      <c r="L18" s="83"/>
      <c r="M18" s="83"/>
      <c r="N18" s="103">
        <f t="shared" si="1"/>
        <v>0</v>
      </c>
      <c r="O18" s="106">
        <v>0</v>
      </c>
      <c r="P18" s="83">
        <v>72204</v>
      </c>
      <c r="Q18" s="83">
        <v>23161</v>
      </c>
      <c r="R18" s="83">
        <v>0</v>
      </c>
      <c r="S18" s="83">
        <v>0</v>
      </c>
      <c r="T18" s="83">
        <v>42576</v>
      </c>
      <c r="U18" s="83">
        <v>47756</v>
      </c>
      <c r="V18" s="103">
        <f t="shared" si="2"/>
        <v>185697</v>
      </c>
      <c r="W18" s="83">
        <v>185697</v>
      </c>
      <c r="X18" s="83">
        <v>0</v>
      </c>
      <c r="Y18" s="35">
        <v>0</v>
      </c>
    </row>
    <row r="19" spans="1:25" s="26" customFormat="1" ht="15" x14ac:dyDescent="0.3">
      <c r="A19" s="127" t="s">
        <v>156</v>
      </c>
      <c r="B19" s="127" t="s">
        <v>157</v>
      </c>
      <c r="C19" s="127"/>
      <c r="D19" s="128" t="s">
        <v>129</v>
      </c>
      <c r="E19" s="122" t="s">
        <v>128</v>
      </c>
      <c r="F19" s="104"/>
      <c r="G19" s="104"/>
      <c r="H19" s="104"/>
      <c r="I19" s="104"/>
      <c r="J19" s="105">
        <f t="shared" si="0"/>
        <v>0</v>
      </c>
      <c r="K19" s="83"/>
      <c r="L19" s="83"/>
      <c r="M19" s="83"/>
      <c r="N19" s="103">
        <f t="shared" si="1"/>
        <v>0</v>
      </c>
      <c r="O19" s="106">
        <v>1</v>
      </c>
      <c r="P19" s="83">
        <v>208656</v>
      </c>
      <c r="Q19" s="83">
        <v>162733</v>
      </c>
      <c r="R19" s="83">
        <v>12000</v>
      </c>
      <c r="S19" s="83">
        <v>0</v>
      </c>
      <c r="T19" s="83">
        <v>199329</v>
      </c>
      <c r="U19" s="83">
        <v>1009424</v>
      </c>
      <c r="V19" s="103">
        <f t="shared" si="2"/>
        <v>1592142</v>
      </c>
      <c r="W19" s="83">
        <v>289419</v>
      </c>
      <c r="X19" s="83">
        <v>1302723</v>
      </c>
      <c r="Y19" s="35">
        <v>0</v>
      </c>
    </row>
    <row r="20" spans="1:25" s="26" customFormat="1" ht="15" x14ac:dyDescent="0.3">
      <c r="A20" s="127" t="s">
        <v>158</v>
      </c>
      <c r="B20" s="127" t="s">
        <v>159</v>
      </c>
      <c r="C20" s="127"/>
      <c r="D20" s="128" t="s">
        <v>129</v>
      </c>
      <c r="E20" s="122" t="s">
        <v>128</v>
      </c>
      <c r="F20" s="104"/>
      <c r="G20" s="104"/>
      <c r="H20" s="104"/>
      <c r="I20" s="104"/>
      <c r="J20" s="105">
        <f t="shared" si="0"/>
        <v>0</v>
      </c>
      <c r="K20" s="83"/>
      <c r="L20" s="83"/>
      <c r="M20" s="83"/>
      <c r="N20" s="103">
        <f t="shared" si="1"/>
        <v>0</v>
      </c>
      <c r="O20" s="106">
        <v>1</v>
      </c>
      <c r="P20" s="83">
        <v>94638</v>
      </c>
      <c r="Q20" s="83">
        <v>87111</v>
      </c>
      <c r="R20" s="83">
        <v>0</v>
      </c>
      <c r="S20" s="83">
        <v>0</v>
      </c>
      <c r="T20" s="83">
        <v>29888</v>
      </c>
      <c r="U20" s="83">
        <v>213096</v>
      </c>
      <c r="V20" s="103">
        <f t="shared" si="2"/>
        <v>424733</v>
      </c>
      <c r="W20" s="83">
        <v>424733</v>
      </c>
      <c r="X20" s="83">
        <v>0</v>
      </c>
      <c r="Y20" s="35">
        <v>0</v>
      </c>
    </row>
    <row r="21" spans="1:25" s="26" customFormat="1" ht="15" x14ac:dyDescent="0.3">
      <c r="A21" s="127" t="s">
        <v>160</v>
      </c>
      <c r="B21" s="127" t="s">
        <v>161</v>
      </c>
      <c r="C21" s="127"/>
      <c r="D21" s="128" t="s">
        <v>129</v>
      </c>
      <c r="E21" s="122" t="s">
        <v>128</v>
      </c>
      <c r="F21" s="104"/>
      <c r="G21" s="104"/>
      <c r="H21" s="104"/>
      <c r="I21" s="104"/>
      <c r="J21" s="105">
        <f t="shared" si="0"/>
        <v>0</v>
      </c>
      <c r="K21" s="83"/>
      <c r="L21" s="83"/>
      <c r="M21" s="83"/>
      <c r="N21" s="103">
        <f t="shared" si="1"/>
        <v>0</v>
      </c>
      <c r="O21" s="106">
        <v>0</v>
      </c>
      <c r="P21" s="83">
        <v>12000</v>
      </c>
      <c r="Q21" s="83">
        <v>50000</v>
      </c>
      <c r="R21" s="83">
        <v>0</v>
      </c>
      <c r="S21" s="83">
        <v>0</v>
      </c>
      <c r="T21" s="83">
        <v>0</v>
      </c>
      <c r="U21" s="83">
        <v>217383</v>
      </c>
      <c r="V21" s="103">
        <f t="shared" si="2"/>
        <v>279383</v>
      </c>
      <c r="W21" s="83">
        <v>279383</v>
      </c>
      <c r="X21" s="83">
        <v>0</v>
      </c>
      <c r="Y21" s="35">
        <v>0</v>
      </c>
    </row>
    <row r="22" spans="1:25" s="26" customFormat="1" ht="15" x14ac:dyDescent="0.3">
      <c r="A22" s="127" t="s">
        <v>162</v>
      </c>
      <c r="B22" s="127" t="s">
        <v>163</v>
      </c>
      <c r="C22" s="127"/>
      <c r="D22" s="128" t="s">
        <v>129</v>
      </c>
      <c r="E22" s="122" t="s">
        <v>128</v>
      </c>
      <c r="F22" s="104"/>
      <c r="G22" s="104"/>
      <c r="H22" s="104"/>
      <c r="I22" s="104"/>
      <c r="J22" s="105">
        <f t="shared" si="0"/>
        <v>0</v>
      </c>
      <c r="K22" s="83"/>
      <c r="L22" s="83"/>
      <c r="M22" s="83"/>
      <c r="N22" s="103">
        <f t="shared" si="1"/>
        <v>0</v>
      </c>
      <c r="O22" s="106">
        <v>0.6</v>
      </c>
      <c r="P22" s="83">
        <v>8160</v>
      </c>
      <c r="Q22" s="83">
        <v>12500</v>
      </c>
      <c r="R22" s="83">
        <v>0</v>
      </c>
      <c r="S22" s="83">
        <v>0</v>
      </c>
      <c r="T22" s="83">
        <v>0</v>
      </c>
      <c r="U22" s="83">
        <v>213235</v>
      </c>
      <c r="V22" s="103">
        <f t="shared" si="2"/>
        <v>233895</v>
      </c>
      <c r="W22" s="83">
        <v>233895</v>
      </c>
      <c r="X22" s="83">
        <v>0</v>
      </c>
      <c r="Y22" s="35">
        <v>0</v>
      </c>
    </row>
    <row r="23" spans="1:25" s="26" customFormat="1" ht="15" x14ac:dyDescent="0.3">
      <c r="A23" s="127" t="s">
        <v>164</v>
      </c>
      <c r="B23" s="127" t="s">
        <v>165</v>
      </c>
      <c r="C23" s="127"/>
      <c r="D23" s="128" t="s">
        <v>129</v>
      </c>
      <c r="E23" s="122" t="s">
        <v>128</v>
      </c>
      <c r="F23" s="104"/>
      <c r="G23" s="104"/>
      <c r="H23" s="104"/>
      <c r="I23" s="104"/>
      <c r="J23" s="105">
        <f t="shared" si="0"/>
        <v>0</v>
      </c>
      <c r="K23" s="83"/>
      <c r="L23" s="83"/>
      <c r="M23" s="83"/>
      <c r="N23" s="103">
        <f t="shared" si="1"/>
        <v>0</v>
      </c>
      <c r="O23" s="106">
        <v>0</v>
      </c>
      <c r="P23" s="83">
        <v>8160</v>
      </c>
      <c r="Q23" s="83">
        <v>0</v>
      </c>
      <c r="R23" s="83">
        <v>0</v>
      </c>
      <c r="S23" s="83">
        <v>0</v>
      </c>
      <c r="T23" s="83">
        <v>25000</v>
      </c>
      <c r="U23" s="83">
        <v>0</v>
      </c>
      <c r="V23" s="103">
        <f t="shared" si="2"/>
        <v>33160</v>
      </c>
      <c r="W23" s="83">
        <v>33160</v>
      </c>
      <c r="X23" s="83">
        <v>0</v>
      </c>
      <c r="Y23" s="35">
        <v>0</v>
      </c>
    </row>
    <row r="24" spans="1:25" s="26" customFormat="1" ht="15" customHeight="1" x14ac:dyDescent="0.3">
      <c r="A24" s="27" t="s">
        <v>226</v>
      </c>
      <c r="B24" s="27"/>
      <c r="C24" s="27"/>
      <c r="D24" s="27"/>
      <c r="E24" s="27"/>
      <c r="F24" s="36">
        <f t="shared" ref="F24:Y24" si="3">SUM(F8:F23)</f>
        <v>54</v>
      </c>
      <c r="G24" s="36">
        <f t="shared" si="3"/>
        <v>0</v>
      </c>
      <c r="H24" s="36">
        <f t="shared" si="3"/>
        <v>0</v>
      </c>
      <c r="I24" s="36">
        <f t="shared" si="3"/>
        <v>0</v>
      </c>
      <c r="J24" s="36">
        <f t="shared" si="3"/>
        <v>54</v>
      </c>
      <c r="K24" s="37">
        <f t="shared" si="3"/>
        <v>0</v>
      </c>
      <c r="L24" s="37">
        <f t="shared" si="3"/>
        <v>624823</v>
      </c>
      <c r="M24" s="37">
        <f t="shared" si="3"/>
        <v>0</v>
      </c>
      <c r="N24" s="37">
        <f t="shared" si="3"/>
        <v>624823</v>
      </c>
      <c r="O24" s="82">
        <f t="shared" si="3"/>
        <v>6.6</v>
      </c>
      <c r="P24" s="37">
        <f t="shared" si="3"/>
        <v>560895</v>
      </c>
      <c r="Q24" s="37">
        <f t="shared" si="3"/>
        <v>1076864</v>
      </c>
      <c r="R24" s="37">
        <f t="shared" si="3"/>
        <v>15800</v>
      </c>
      <c r="S24" s="37">
        <f t="shared" si="3"/>
        <v>0</v>
      </c>
      <c r="T24" s="37">
        <f t="shared" si="3"/>
        <v>453963</v>
      </c>
      <c r="U24" s="37">
        <f t="shared" si="3"/>
        <v>3520525</v>
      </c>
      <c r="V24" s="37">
        <f t="shared" si="3"/>
        <v>5628047</v>
      </c>
      <c r="W24" s="37">
        <f t="shared" si="3"/>
        <v>4325324</v>
      </c>
      <c r="X24" s="37">
        <f t="shared" si="3"/>
        <v>1302723</v>
      </c>
      <c r="Y24" s="37">
        <f t="shared" si="3"/>
        <v>0</v>
      </c>
    </row>
    <row r="25" spans="1:25" s="26" customFormat="1" ht="15" customHeight="1" x14ac:dyDescent="0.3">
      <c r="A25" s="27"/>
      <c r="B25" s="27"/>
      <c r="C25" s="27"/>
      <c r="D25" s="27"/>
      <c r="E25" s="27"/>
      <c r="F25" s="36"/>
      <c r="G25" s="36"/>
      <c r="H25" s="36"/>
      <c r="I25" s="36"/>
      <c r="J25" s="36"/>
      <c r="K25" s="37"/>
      <c r="L25" s="37"/>
      <c r="M25" s="37"/>
      <c r="N25" s="37"/>
      <c r="O25" s="32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s="26" customFormat="1" ht="15" customHeight="1" x14ac:dyDescent="0.3">
      <c r="D26" s="38"/>
      <c r="F26" s="27"/>
      <c r="I26" s="36"/>
    </row>
    <row r="27" spans="1:25" s="26" customFormat="1" ht="15" customHeight="1" x14ac:dyDescent="0.3">
      <c r="D27" s="38"/>
      <c r="E27" s="38"/>
      <c r="F27" s="23" t="s">
        <v>227</v>
      </c>
      <c r="G27" s="16"/>
      <c r="H27" s="16"/>
      <c r="I27" s="16"/>
      <c r="J27" s="22"/>
      <c r="K27" s="23" t="s">
        <v>228</v>
      </c>
      <c r="L27" s="16"/>
      <c r="M27" s="16"/>
      <c r="N27" s="22"/>
    </row>
    <row r="28" spans="1:25" s="26" customFormat="1" ht="45" customHeight="1" x14ac:dyDescent="0.3">
      <c r="D28" s="38"/>
      <c r="E28" s="38" t="s">
        <v>229</v>
      </c>
      <c r="F28" s="92" t="s">
        <v>208</v>
      </c>
      <c r="G28" s="28" t="s">
        <v>209</v>
      </c>
      <c r="H28" s="28" t="s">
        <v>210</v>
      </c>
      <c r="I28" s="93" t="s">
        <v>211</v>
      </c>
      <c r="J28" s="34" t="s">
        <v>212</v>
      </c>
      <c r="K28" s="92" t="s">
        <v>213</v>
      </c>
      <c r="L28" s="28" t="s">
        <v>225</v>
      </c>
      <c r="M28" s="93" t="s">
        <v>230</v>
      </c>
      <c r="N28" s="72" t="s">
        <v>216</v>
      </c>
    </row>
    <row r="29" spans="1:25" s="26" customFormat="1" ht="15" customHeight="1" x14ac:dyDescent="0.3">
      <c r="A29" s="26" t="s">
        <v>231</v>
      </c>
      <c r="E29" s="39">
        <v>29</v>
      </c>
      <c r="F29" s="30">
        <v>519</v>
      </c>
      <c r="G29" s="30">
        <v>7</v>
      </c>
      <c r="H29" s="30">
        <v>216</v>
      </c>
      <c r="I29" s="30">
        <v>0</v>
      </c>
      <c r="J29" s="40">
        <f>SUM(F29:I29)</f>
        <v>742</v>
      </c>
      <c r="K29" s="35">
        <v>3454094</v>
      </c>
      <c r="L29" s="35">
        <v>304906</v>
      </c>
      <c r="M29" s="35">
        <v>0</v>
      </c>
      <c r="N29" s="70">
        <f>SUM(K29:M29)</f>
        <v>3759000</v>
      </c>
    </row>
    <row r="30" spans="1:25" s="26" customFormat="1" ht="15" customHeight="1" x14ac:dyDescent="0.3">
      <c r="F30" s="80"/>
      <c r="G30" s="80"/>
      <c r="H30" s="80"/>
      <c r="I30" s="80"/>
      <c r="J30" s="80"/>
      <c r="K30" s="81"/>
      <c r="L30" s="81"/>
      <c r="M30" s="81"/>
      <c r="N30" s="81"/>
    </row>
    <row r="31" spans="1:25" s="26" customFormat="1" ht="15" customHeight="1" x14ac:dyDescent="0.3">
      <c r="A31" s="27" t="s">
        <v>232</v>
      </c>
      <c r="B31" s="27"/>
      <c r="C31" s="27"/>
      <c r="D31" s="27"/>
      <c r="E31" s="27"/>
      <c r="F31" s="36">
        <f t="shared" ref="F31:N31" si="4">F24+F29</f>
        <v>573</v>
      </c>
      <c r="G31" s="36">
        <f t="shared" si="4"/>
        <v>7</v>
      </c>
      <c r="H31" s="36">
        <f t="shared" si="4"/>
        <v>216</v>
      </c>
      <c r="I31" s="36">
        <f t="shared" si="4"/>
        <v>0</v>
      </c>
      <c r="J31" s="36">
        <f t="shared" si="4"/>
        <v>796</v>
      </c>
      <c r="K31" s="37">
        <f t="shared" si="4"/>
        <v>3454094</v>
      </c>
      <c r="L31" s="37">
        <f t="shared" si="4"/>
        <v>929729</v>
      </c>
      <c r="M31" s="37">
        <f t="shared" si="4"/>
        <v>0</v>
      </c>
      <c r="N31" s="37">
        <f t="shared" si="4"/>
        <v>4383823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</sheetData>
  <mergeCells count="8">
    <mergeCell ref="F27:J27"/>
    <mergeCell ref="K27:N27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24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41" customWidth="1"/>
    <col min="2" max="2" width="42" style="41" customWidth="1"/>
    <col min="3" max="3" width="17.7109375" style="41" customWidth="1"/>
    <col min="4" max="5" width="15.28515625" style="41" customWidth="1"/>
    <col min="6" max="6" width="13.28515625" style="41" customWidth="1"/>
    <col min="7" max="7" width="9.85546875" bestFit="1" customWidth="1"/>
    <col min="8" max="8" width="24.42578125" style="41" bestFit="1" customWidth="1"/>
    <col min="9" max="9" width="11.7109375" style="41" customWidth="1"/>
    <col min="10" max="10" width="12.85546875" style="41" customWidth="1"/>
    <col min="11" max="11" width="9.140625" style="41" customWidth="1"/>
    <col min="12" max="16384" width="9.140625" style="41"/>
  </cols>
  <sheetData>
    <row r="1" spans="1:10" customFormat="1" ht="18" customHeight="1" x14ac:dyDescent="0.35">
      <c r="A1" s="24" t="s">
        <v>233</v>
      </c>
      <c r="B1" s="25"/>
      <c r="C1" s="25"/>
      <c r="D1" s="25"/>
      <c r="E1" s="25"/>
    </row>
    <row r="2" spans="1:10" s="44" customFormat="1" ht="15" customHeight="1" x14ac:dyDescent="0.3">
      <c r="A2" s="90" t="s">
        <v>234</v>
      </c>
      <c r="B2" s="26"/>
      <c r="E2" s="129" t="s">
        <v>129</v>
      </c>
    </row>
    <row r="3" spans="1:10" s="44" customFormat="1" ht="15" customHeight="1" x14ac:dyDescent="0.3">
      <c r="A3" s="123" t="s">
        <v>168</v>
      </c>
      <c r="B3" s="124"/>
      <c r="C3" s="125"/>
      <c r="E3" s="26"/>
    </row>
    <row r="4" spans="1:10" s="26" customFormat="1" ht="15" customHeight="1" x14ac:dyDescent="0.3"/>
    <row r="5" spans="1:10" s="26" customFormat="1" ht="15" customHeight="1" x14ac:dyDescent="0.3"/>
    <row r="6" spans="1:10" s="42" customFormat="1" ht="15" customHeight="1" x14ac:dyDescent="0.3"/>
    <row r="7" spans="1:10" s="43" customFormat="1" ht="60" customHeight="1" x14ac:dyDescent="0.3">
      <c r="A7" s="79" t="s">
        <v>3</v>
      </c>
      <c r="B7" s="79" t="s">
        <v>102</v>
      </c>
      <c r="C7" s="79" t="s">
        <v>103</v>
      </c>
      <c r="D7" s="79" t="s">
        <v>235</v>
      </c>
      <c r="E7" s="72" t="s">
        <v>236</v>
      </c>
      <c r="F7" s="72" t="s">
        <v>237</v>
      </c>
      <c r="G7" s="72" t="s">
        <v>238</v>
      </c>
      <c r="H7" s="72" t="s">
        <v>239</v>
      </c>
      <c r="I7" s="72" t="s">
        <v>240</v>
      </c>
      <c r="J7" s="72" t="s">
        <v>241</v>
      </c>
    </row>
    <row r="8" spans="1:10" s="44" customFormat="1" ht="15" customHeight="1" x14ac:dyDescent="0.3">
      <c r="A8" s="127" t="s">
        <v>123</v>
      </c>
      <c r="B8" s="127" t="s">
        <v>124</v>
      </c>
      <c r="C8" s="127"/>
      <c r="D8" s="83"/>
      <c r="E8" s="35"/>
      <c r="F8" s="35"/>
      <c r="G8" s="109"/>
      <c r="H8" s="35"/>
      <c r="I8" s="109"/>
      <c r="J8" s="35"/>
    </row>
    <row r="9" spans="1:10" s="44" customFormat="1" ht="15" x14ac:dyDescent="0.3">
      <c r="A9" s="127" t="s">
        <v>130</v>
      </c>
      <c r="B9" s="127" t="s">
        <v>131</v>
      </c>
      <c r="C9" s="127"/>
      <c r="D9" s="83"/>
      <c r="E9" s="35"/>
      <c r="F9" s="35"/>
      <c r="G9" s="109"/>
      <c r="H9" s="35"/>
      <c r="I9" s="109"/>
      <c r="J9" s="35"/>
    </row>
    <row r="10" spans="1:10" s="44" customFormat="1" ht="15" x14ac:dyDescent="0.3">
      <c r="A10" s="127" t="s">
        <v>132</v>
      </c>
      <c r="B10" s="127" t="s">
        <v>133</v>
      </c>
      <c r="C10" s="127"/>
      <c r="D10" s="83"/>
      <c r="E10" s="35"/>
      <c r="F10" s="35"/>
      <c r="G10" s="109"/>
      <c r="H10" s="35"/>
      <c r="I10" s="109"/>
      <c r="J10" s="35"/>
    </row>
    <row r="11" spans="1:10" s="44" customFormat="1" ht="15" x14ac:dyDescent="0.3">
      <c r="A11" s="127" t="s">
        <v>134</v>
      </c>
      <c r="B11" s="127" t="s">
        <v>135</v>
      </c>
      <c r="C11" s="127"/>
      <c r="D11" s="83"/>
      <c r="E11" s="35"/>
      <c r="F11" s="35"/>
      <c r="G11" s="109"/>
      <c r="H11" s="35"/>
      <c r="I11" s="109"/>
      <c r="J11" s="35"/>
    </row>
    <row r="12" spans="1:10" s="44" customFormat="1" ht="15" x14ac:dyDescent="0.3">
      <c r="A12" s="127" t="s">
        <v>136</v>
      </c>
      <c r="B12" s="127" t="s">
        <v>137</v>
      </c>
      <c r="C12" s="127"/>
      <c r="D12" s="83"/>
      <c r="E12" s="35"/>
      <c r="F12" s="35"/>
      <c r="G12" s="109"/>
      <c r="H12" s="35"/>
      <c r="I12" s="109"/>
      <c r="J12" s="35"/>
    </row>
    <row r="13" spans="1:10" s="44" customFormat="1" ht="15" x14ac:dyDescent="0.3">
      <c r="A13" s="127" t="s">
        <v>139</v>
      </c>
      <c r="B13" s="127" t="s">
        <v>140</v>
      </c>
      <c r="C13" s="127"/>
      <c r="D13" s="83"/>
      <c r="E13" s="35"/>
      <c r="F13" s="35"/>
      <c r="G13" s="109"/>
      <c r="H13" s="35"/>
      <c r="I13" s="109"/>
      <c r="J13" s="35"/>
    </row>
    <row r="14" spans="1:10" s="44" customFormat="1" ht="15" x14ac:dyDescent="0.3">
      <c r="A14" s="127" t="s">
        <v>141</v>
      </c>
      <c r="B14" s="127" t="s">
        <v>142</v>
      </c>
      <c r="C14" s="127"/>
      <c r="D14" s="83"/>
      <c r="E14" s="35"/>
      <c r="F14" s="35"/>
      <c r="G14" s="109"/>
      <c r="H14" s="35"/>
      <c r="I14" s="109"/>
      <c r="J14" s="35"/>
    </row>
    <row r="15" spans="1:10" s="44" customFormat="1" ht="15" x14ac:dyDescent="0.3">
      <c r="A15" s="127" t="s">
        <v>143</v>
      </c>
      <c r="B15" s="127" t="s">
        <v>144</v>
      </c>
      <c r="C15" s="127"/>
      <c r="D15" s="83"/>
      <c r="E15" s="35"/>
      <c r="F15" s="35"/>
      <c r="G15" s="109"/>
      <c r="H15" s="35"/>
      <c r="I15" s="109"/>
      <c r="J15" s="35"/>
    </row>
    <row r="16" spans="1:10" s="44" customFormat="1" ht="15" x14ac:dyDescent="0.3">
      <c r="A16" s="127" t="s">
        <v>145</v>
      </c>
      <c r="B16" s="127" t="s">
        <v>146</v>
      </c>
      <c r="C16" s="127"/>
      <c r="D16" s="83"/>
      <c r="E16" s="35"/>
      <c r="F16" s="35"/>
      <c r="G16" s="109"/>
      <c r="H16" s="35"/>
      <c r="I16" s="109"/>
      <c r="J16" s="35"/>
    </row>
    <row r="17" spans="1:10" s="44" customFormat="1" ht="15" x14ac:dyDescent="0.3">
      <c r="A17" s="127" t="s">
        <v>149</v>
      </c>
      <c r="B17" s="127" t="s">
        <v>150</v>
      </c>
      <c r="C17" s="127"/>
      <c r="D17" s="83"/>
      <c r="E17" s="35"/>
      <c r="F17" s="35"/>
      <c r="G17" s="109"/>
      <c r="H17" s="35"/>
      <c r="I17" s="109"/>
      <c r="J17" s="35"/>
    </row>
    <row r="18" spans="1:10" s="44" customFormat="1" ht="15" x14ac:dyDescent="0.3">
      <c r="A18" s="127" t="s">
        <v>154</v>
      </c>
      <c r="B18" s="127" t="s">
        <v>155</v>
      </c>
      <c r="C18" s="127"/>
      <c r="D18" s="83"/>
      <c r="E18" s="35"/>
      <c r="F18" s="35"/>
      <c r="G18" s="109"/>
      <c r="H18" s="35"/>
      <c r="I18" s="109"/>
      <c r="J18" s="35"/>
    </row>
    <row r="19" spans="1:10" s="44" customFormat="1" ht="15" x14ac:dyDescent="0.3">
      <c r="A19" s="127" t="s">
        <v>156</v>
      </c>
      <c r="B19" s="127" t="s">
        <v>157</v>
      </c>
      <c r="C19" s="127"/>
      <c r="D19" s="83"/>
      <c r="E19" s="35"/>
      <c r="F19" s="35"/>
      <c r="G19" s="109"/>
      <c r="H19" s="35"/>
      <c r="I19" s="109"/>
      <c r="J19" s="35"/>
    </row>
    <row r="20" spans="1:10" s="44" customFormat="1" ht="15" x14ac:dyDescent="0.3">
      <c r="A20" s="127" t="s">
        <v>158</v>
      </c>
      <c r="B20" s="127" t="s">
        <v>159</v>
      </c>
      <c r="C20" s="127"/>
      <c r="D20" s="83"/>
      <c r="E20" s="35"/>
      <c r="F20" s="35"/>
      <c r="G20" s="109"/>
      <c r="H20" s="35"/>
      <c r="I20" s="109"/>
      <c r="J20" s="35"/>
    </row>
    <row r="21" spans="1:10" s="44" customFormat="1" ht="15" x14ac:dyDescent="0.3">
      <c r="A21" s="127" t="s">
        <v>160</v>
      </c>
      <c r="B21" s="127" t="s">
        <v>161</v>
      </c>
      <c r="C21" s="127"/>
      <c r="D21" s="83"/>
      <c r="E21" s="35"/>
      <c r="F21" s="35"/>
      <c r="G21" s="109"/>
      <c r="H21" s="35"/>
      <c r="I21" s="109"/>
      <c r="J21" s="35"/>
    </row>
    <row r="22" spans="1:10" s="44" customFormat="1" ht="15" x14ac:dyDescent="0.3">
      <c r="A22" s="127" t="s">
        <v>162</v>
      </c>
      <c r="B22" s="127" t="s">
        <v>163</v>
      </c>
      <c r="C22" s="127"/>
      <c r="D22" s="83"/>
      <c r="E22" s="35"/>
      <c r="F22" s="35"/>
      <c r="G22" s="109"/>
      <c r="H22" s="35"/>
      <c r="I22" s="109"/>
      <c r="J22" s="35"/>
    </row>
    <row r="23" spans="1:10" s="44" customFormat="1" ht="15" x14ac:dyDescent="0.3">
      <c r="A23" s="127" t="s">
        <v>164</v>
      </c>
      <c r="B23" s="127" t="s">
        <v>165</v>
      </c>
      <c r="C23" s="127"/>
      <c r="D23" s="83"/>
      <c r="E23" s="35"/>
      <c r="F23" s="35"/>
      <c r="G23" s="109"/>
      <c r="H23" s="35"/>
      <c r="I23" s="109"/>
      <c r="J23" s="35"/>
    </row>
    <row r="24" spans="1:10" s="44" customFormat="1" ht="15" customHeight="1" x14ac:dyDescent="0.3">
      <c r="A24" s="27" t="s">
        <v>166</v>
      </c>
      <c r="B24" s="27"/>
      <c r="C24" s="27"/>
      <c r="D24" s="37">
        <f>SUM(D8:D23)</f>
        <v>0</v>
      </c>
      <c r="E24" s="37">
        <f>SUM(E8:E23)</f>
        <v>0</v>
      </c>
      <c r="F24" s="37">
        <f>SUM(F8:F23)</f>
        <v>0</v>
      </c>
      <c r="G24" s="130"/>
      <c r="H24" s="37">
        <f>SUM(H8:H23)</f>
        <v>0</v>
      </c>
      <c r="I24" s="130"/>
      <c r="J24" s="37">
        <f>SUM(J8:J23)</f>
        <v>0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/>
  </sheetViews>
  <sheetFormatPr defaultColWidth="9.140625" defaultRowHeight="16.5" x14ac:dyDescent="0.3"/>
  <cols>
    <col min="1" max="1" width="27.28515625" style="25" bestFit="1" customWidth="1"/>
    <col min="2" max="2" width="17.5703125" style="25" bestFit="1" customWidth="1"/>
    <col min="3" max="3" width="17.85546875" style="25" bestFit="1" customWidth="1"/>
    <col min="4" max="4" width="9.140625" style="25" customWidth="1"/>
    <col min="5" max="16384" width="9.140625" style="25"/>
  </cols>
  <sheetData>
    <row r="1" spans="1:9" customFormat="1" ht="17.25" customHeight="1" x14ac:dyDescent="0.35">
      <c r="A1" s="84" t="s">
        <v>104</v>
      </c>
      <c r="B1" s="84" t="s">
        <v>242</v>
      </c>
      <c r="C1" s="84" t="s">
        <v>243</v>
      </c>
    </row>
    <row r="2" spans="1:9" x14ac:dyDescent="0.3">
      <c r="A2" s="25" t="s">
        <v>125</v>
      </c>
      <c r="B2" s="85" t="s">
        <v>244</v>
      </c>
      <c r="C2" s="85" t="s">
        <v>128</v>
      </c>
    </row>
    <row r="3" spans="1:9" x14ac:dyDescent="0.3">
      <c r="A3" s="25" t="s">
        <v>245</v>
      </c>
      <c r="B3" s="85" t="s">
        <v>246</v>
      </c>
      <c r="C3" s="85" t="s">
        <v>129</v>
      </c>
      <c r="D3" s="25" t="s">
        <v>125</v>
      </c>
      <c r="F3" s="25" t="s">
        <v>244</v>
      </c>
      <c r="H3" s="25">
        <v>2019</v>
      </c>
      <c r="I3" s="25">
        <v>2015</v>
      </c>
    </row>
    <row r="4" spans="1:9" x14ac:dyDescent="0.3">
      <c r="A4" s="25" t="s">
        <v>247</v>
      </c>
      <c r="B4" s="85" t="s">
        <v>248</v>
      </c>
      <c r="D4" s="25" t="s">
        <v>249</v>
      </c>
      <c r="F4" s="25">
        <v>1</v>
      </c>
      <c r="H4" s="25">
        <v>2020</v>
      </c>
      <c r="I4" s="25">
        <v>2016</v>
      </c>
    </row>
    <row r="5" spans="1:9" x14ac:dyDescent="0.3">
      <c r="A5" s="25" t="s">
        <v>250</v>
      </c>
      <c r="B5" s="85" t="s">
        <v>6</v>
      </c>
      <c r="D5" s="25" t="s">
        <v>147</v>
      </c>
      <c r="F5" s="25">
        <v>2</v>
      </c>
      <c r="H5" s="25">
        <v>2021</v>
      </c>
      <c r="I5" s="25">
        <v>2017</v>
      </c>
    </row>
    <row r="6" spans="1:9" x14ac:dyDescent="0.3">
      <c r="A6" s="25" t="s">
        <v>147</v>
      </c>
      <c r="B6" s="85">
        <v>4</v>
      </c>
      <c r="D6" s="25" t="s">
        <v>245</v>
      </c>
      <c r="F6" s="25">
        <v>3</v>
      </c>
      <c r="H6" s="25">
        <v>2022</v>
      </c>
      <c r="I6" s="25">
        <v>2018</v>
      </c>
    </row>
    <row r="7" spans="1:9" x14ac:dyDescent="0.3">
      <c r="A7" s="25" t="s">
        <v>251</v>
      </c>
      <c r="B7" s="85">
        <v>5</v>
      </c>
      <c r="D7" s="25" t="s">
        <v>151</v>
      </c>
      <c r="F7" s="25">
        <v>4</v>
      </c>
      <c r="I7" s="25">
        <v>2019</v>
      </c>
    </row>
    <row r="8" spans="1:9" x14ac:dyDescent="0.3">
      <c r="A8" s="25" t="s">
        <v>252</v>
      </c>
      <c r="B8" s="85">
        <v>6</v>
      </c>
      <c r="D8" s="25" t="s">
        <v>250</v>
      </c>
      <c r="F8" s="25">
        <v>5</v>
      </c>
      <c r="I8" s="25">
        <v>2020</v>
      </c>
    </row>
    <row r="9" spans="1:9" x14ac:dyDescent="0.3">
      <c r="A9" s="25" t="s">
        <v>126</v>
      </c>
      <c r="B9" s="85">
        <v>7</v>
      </c>
      <c r="D9" s="25" t="s">
        <v>247</v>
      </c>
      <c r="F9" s="25">
        <v>6</v>
      </c>
    </row>
    <row r="10" spans="1:9" x14ac:dyDescent="0.3">
      <c r="A10" s="25" t="s">
        <v>249</v>
      </c>
      <c r="B10" s="85">
        <v>8</v>
      </c>
      <c r="D10" s="25" t="s">
        <v>126</v>
      </c>
      <c r="F10" s="25">
        <v>7</v>
      </c>
    </row>
    <row r="11" spans="1:9" x14ac:dyDescent="0.3">
      <c r="A11" s="25" t="s">
        <v>151</v>
      </c>
      <c r="B11" s="85">
        <v>9</v>
      </c>
      <c r="D11" s="25" t="s">
        <v>251</v>
      </c>
      <c r="F11" s="25">
        <v>8</v>
      </c>
    </row>
    <row r="12" spans="1:9" x14ac:dyDescent="0.3">
      <c r="B12" s="85">
        <v>10</v>
      </c>
      <c r="D12" s="25" t="s">
        <v>252</v>
      </c>
      <c r="F12" s="25">
        <v>9</v>
      </c>
    </row>
    <row r="13" spans="1:9" x14ac:dyDescent="0.3">
      <c r="B13" s="85">
        <v>11</v>
      </c>
      <c r="F13" s="25">
        <v>10</v>
      </c>
    </row>
    <row r="14" spans="1:9" x14ac:dyDescent="0.3">
      <c r="B14" s="85">
        <v>12</v>
      </c>
      <c r="F14" s="25">
        <v>11</v>
      </c>
    </row>
    <row r="15" spans="1:9" x14ac:dyDescent="0.3">
      <c r="B15" s="85" t="s">
        <v>251</v>
      </c>
      <c r="F15" s="25">
        <v>12</v>
      </c>
    </row>
    <row r="16" spans="1:9" x14ac:dyDescent="0.3">
      <c r="B16" s="85" t="s">
        <v>252</v>
      </c>
      <c r="F16" s="25" t="s">
        <v>251</v>
      </c>
    </row>
    <row r="17" spans="1:6" x14ac:dyDescent="0.3">
      <c r="B17" s="85" t="s">
        <v>126</v>
      </c>
      <c r="F17" s="25" t="s">
        <v>252</v>
      </c>
    </row>
    <row r="18" spans="1:6" x14ac:dyDescent="0.3">
      <c r="F18" s="25" t="s">
        <v>126</v>
      </c>
    </row>
    <row r="22" spans="1:6" x14ac:dyDescent="0.3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2020-02-04T21:09:17Z</dcterms:modified>
</cp:coreProperties>
</file>